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PLANÍLIA ORÇAMENTÁRIA" sheetId="1" r:id="rId1"/>
    <sheet name="CRONOGRAMA FÍSICO VESTIÁRIO" sheetId="2" r:id="rId2"/>
    <sheet name="CRONOGRAMA FÍSICO REFORMA" sheetId="3" r:id="rId3"/>
  </sheets>
  <definedNames>
    <definedName name="_xlnm.Print_Area" localSheetId="2">'CRONOGRAMA FÍSICO REFORMA'!$A$1:$G$29</definedName>
    <definedName name="_xlnm.Print_Area" localSheetId="1">'CRONOGRAMA FÍSICO VESTIÁRIO'!$A$1:$H$32</definedName>
    <definedName name="_xlnm.Print_Area" localSheetId="0">'PLANÍLIA ORÇAMENTÁRIA'!$A$1:$H$147</definedName>
  </definedNames>
  <calcPr calcId="124519"/>
</workbook>
</file>

<file path=xl/calcChain.xml><?xml version="1.0" encoding="utf-8"?>
<calcChain xmlns="http://schemas.openxmlformats.org/spreadsheetml/2006/main">
  <c r="I117" i="1"/>
  <c r="I68"/>
  <c r="I62"/>
  <c r="I54"/>
  <c r="I44"/>
  <c r="I40"/>
  <c r="I34"/>
  <c r="I27"/>
  <c r="I22"/>
  <c r="I12"/>
  <c r="H58"/>
  <c r="H94"/>
  <c r="H93"/>
  <c r="H88"/>
  <c r="H109"/>
  <c r="H64"/>
  <c r="H65"/>
  <c r="H66"/>
  <c r="H29"/>
  <c r="H30"/>
  <c r="H31"/>
  <c r="H32"/>
  <c r="H14"/>
  <c r="H15"/>
  <c r="H16"/>
  <c r="H17"/>
  <c r="H18"/>
  <c r="H19"/>
  <c r="H20"/>
  <c r="H127" l="1"/>
  <c r="H103"/>
  <c r="H60"/>
  <c r="H57"/>
  <c r="H59"/>
  <c r="H47"/>
  <c r="H111"/>
  <c r="H112"/>
  <c r="H113"/>
  <c r="H114"/>
  <c r="H115"/>
  <c r="I101" s="1"/>
  <c r="H50"/>
  <c r="I60" l="1"/>
  <c r="H99"/>
  <c r="H81" l="1"/>
  <c r="H80"/>
  <c r="H95" l="1"/>
  <c r="H91"/>
  <c r="H74"/>
  <c r="H73"/>
  <c r="H110" l="1"/>
  <c r="H119" l="1"/>
  <c r="H96"/>
  <c r="H121"/>
  <c r="H55"/>
  <c r="H48"/>
  <c r="H46" l="1"/>
  <c r="K311"/>
  <c r="H118"/>
  <c r="H41"/>
  <c r="H104"/>
  <c r="H126" l="1"/>
  <c r="H128"/>
  <c r="I124" s="1"/>
  <c r="H129"/>
  <c r="H125"/>
  <c r="H120"/>
  <c r="H122"/>
  <c r="H105"/>
  <c r="H106"/>
  <c r="H107"/>
  <c r="H108"/>
  <c r="H102"/>
  <c r="H78"/>
  <c r="H79"/>
  <c r="H82"/>
  <c r="H83"/>
  <c r="H84"/>
  <c r="H85"/>
  <c r="H86"/>
  <c r="H87"/>
  <c r="H89"/>
  <c r="H90"/>
  <c r="H92"/>
  <c r="H97"/>
  <c r="H98"/>
  <c r="H77"/>
  <c r="H70"/>
  <c r="H71"/>
  <c r="H72"/>
  <c r="H69"/>
  <c r="H63"/>
  <c r="H62" s="1"/>
  <c r="H56"/>
  <c r="H54" s="1"/>
  <c r="H49"/>
  <c r="H51"/>
  <c r="H52"/>
  <c r="H45"/>
  <c r="H42"/>
  <c r="H40" s="1"/>
  <c r="H37"/>
  <c r="H38"/>
  <c r="H35"/>
  <c r="H28"/>
  <c r="H24"/>
  <c r="H25"/>
  <c r="H23"/>
  <c r="H13"/>
  <c r="H12" s="1"/>
  <c r="H76" l="1"/>
  <c r="I76"/>
  <c r="H68"/>
  <c r="H124"/>
  <c r="H27"/>
  <c r="H44"/>
  <c r="H101"/>
  <c r="H22"/>
  <c r="H117"/>
  <c r="H36"/>
  <c r="I131" l="1"/>
  <c r="H34"/>
  <c r="H131" s="1"/>
  <c r="C22" i="2"/>
  <c r="H22" s="1"/>
  <c r="I22" s="1"/>
  <c r="C11" i="3" l="1"/>
  <c r="E11" s="1"/>
  <c r="C12"/>
  <c r="G12" s="1"/>
  <c r="C13"/>
  <c r="D13" s="1"/>
  <c r="C14"/>
  <c r="E14" s="1"/>
  <c r="C17"/>
  <c r="D11" l="1"/>
  <c r="E13"/>
  <c r="E12"/>
  <c r="F12"/>
  <c r="C16"/>
  <c r="F16" s="1"/>
  <c r="F17"/>
  <c r="G17"/>
  <c r="C15"/>
  <c r="C19" i="2" l="1"/>
  <c r="H19" s="1"/>
  <c r="C21"/>
  <c r="H21" s="1"/>
  <c r="I21" s="1"/>
  <c r="C10" i="3"/>
  <c r="D10" s="1"/>
  <c r="D20" s="1"/>
  <c r="D21" s="1"/>
  <c r="G16"/>
  <c r="E16"/>
  <c r="G15"/>
  <c r="E15"/>
  <c r="F15"/>
  <c r="F20" s="1"/>
  <c r="C17" i="2"/>
  <c r="C18"/>
  <c r="C20"/>
  <c r="H20" s="1"/>
  <c r="I20" s="1"/>
  <c r="G18" l="1"/>
  <c r="H18"/>
  <c r="F17"/>
  <c r="G17"/>
  <c r="E17"/>
  <c r="E19"/>
  <c r="F19"/>
  <c r="G19"/>
  <c r="C11"/>
  <c r="E20" i="3"/>
  <c r="E21" s="1"/>
  <c r="F21" s="1"/>
  <c r="C19"/>
  <c r="G20"/>
  <c r="C12" i="2"/>
  <c r="C10"/>
  <c r="D10" s="1"/>
  <c r="I10" s="1"/>
  <c r="C15"/>
  <c r="C13"/>
  <c r="C14"/>
  <c r="G21" i="3" l="1"/>
  <c r="I17" i="2"/>
  <c r="I18"/>
  <c r="I19"/>
  <c r="E13"/>
  <c r="D13"/>
  <c r="E14"/>
  <c r="F14"/>
  <c r="H15"/>
  <c r="H25" s="1"/>
  <c r="G15"/>
  <c r="E12"/>
  <c r="D12"/>
  <c r="C16"/>
  <c r="D11"/>
  <c r="I14" l="1"/>
  <c r="E25"/>
  <c r="D25"/>
  <c r="D26" s="1"/>
  <c r="I11"/>
  <c r="I15"/>
  <c r="I13"/>
  <c r="I12"/>
  <c r="G16"/>
  <c r="G25" s="1"/>
  <c r="F16"/>
  <c r="C24"/>
  <c r="E26" l="1"/>
  <c r="F25"/>
  <c r="I16"/>
  <c r="F26" l="1"/>
  <c r="G26" s="1"/>
  <c r="H26" s="1"/>
</calcChain>
</file>

<file path=xl/sharedStrings.xml><?xml version="1.0" encoding="utf-8"?>
<sst xmlns="http://schemas.openxmlformats.org/spreadsheetml/2006/main" count="480" uniqueCount="268">
  <si>
    <t>Placa de obra nas dimensões de 2.0 x 4.0 m, padrão IOPES</t>
  </si>
  <si>
    <t>m2</t>
  </si>
  <si>
    <t>1.3</t>
  </si>
  <si>
    <t>1.4</t>
  </si>
  <si>
    <t>Locação de obra com gabarito de madeira</t>
  </si>
  <si>
    <t>2.1</t>
  </si>
  <si>
    <t>Escavação manual em material de 1a. categoria, até 1.50 m de profundidade</t>
  </si>
  <si>
    <t>m3</t>
  </si>
  <si>
    <t>2.2</t>
  </si>
  <si>
    <t>Aterro manual para regularização do terreno em areia, inclusive adensamento hidráulico e fornecimento do material (máximo de 100m3)</t>
  </si>
  <si>
    <t>3.1</t>
  </si>
  <si>
    <t>Fôrma de tábua de madeira de 2.5 x 30.0 cm para fundações, levando-se em conta a utilização 5 vezes (incluido o material, corte, montagem, escoramento e desforma)</t>
  </si>
  <si>
    <t>3.2</t>
  </si>
  <si>
    <t>Fornecimento, preparo e aplicação de concreto Fck=25 MPa (brita 1 e 2) - (5% de perdas já incluído no custo)</t>
  </si>
  <si>
    <t>3.3</t>
  </si>
  <si>
    <t>Fornecimento, dobragem e colocação em fôrma, de armadura CA-50 A média, diâmetro de 6.3 a 10.0 mm</t>
  </si>
  <si>
    <t>kg</t>
  </si>
  <si>
    <t>4.1</t>
  </si>
  <si>
    <t>Fornecimento, preparo e aplicação de concreto Fck = 30 MPa (com brita 1 e 2) - (5% de perdas já incluído no custo)</t>
  </si>
  <si>
    <t>4.2</t>
  </si>
  <si>
    <t>4.3</t>
  </si>
  <si>
    <t>Laje pré-moldada, sobrecarga 300 Kg/m2, vão de 3.5m a 4.3m, capeamento 4cm, esp. 12cm, Fck = 150 Kg/cm2</t>
  </si>
  <si>
    <t>Alvenaria de blocos cerâmicos 10 furos 10x20x20cm, assentados c/argamassa de cimento, cal hidratada CH1 e areia traço 1:0,5:8, juntas 12mm e esp. das paredes s/revestimento, 10cm (bloco comprado na praça de Vitória, posto obra)</t>
  </si>
  <si>
    <t>5.2</t>
  </si>
  <si>
    <t>ml</t>
  </si>
  <si>
    <t>6.1</t>
  </si>
  <si>
    <t>und</t>
  </si>
  <si>
    <t>6.4</t>
  </si>
  <si>
    <t>7.1</t>
  </si>
  <si>
    <t>7.2</t>
  </si>
  <si>
    <t>8.1</t>
  </si>
  <si>
    <t>Chapisco de argamassa de cimento e areia média ou grossa lavada, no traço 1:3, espessura 5 mm</t>
  </si>
  <si>
    <t>8.2</t>
  </si>
  <si>
    <t>Emboço de argamassa de cimento, cal hidratada CH1 e areia média ou grossa lavada no traço 1:0.5:6, espessura 20 mm</t>
  </si>
  <si>
    <t>Reboco tipo paulista de argamassa de cimento, cal hidratada CH1 e areia média ou grossa lavada no traço 1:0.5:6, espessura 25 mm</t>
  </si>
  <si>
    <t>8.4</t>
  </si>
  <si>
    <t>9.1</t>
  </si>
  <si>
    <t>Regularização de base p/ revestimento cerâmico, com argamassa de cimento e areia no traço 1:5, espessura 3cm</t>
  </si>
  <si>
    <t>9.2</t>
  </si>
  <si>
    <t>Lastro de concreto não estrutural, espessura de 6 cm</t>
  </si>
  <si>
    <t>9.3</t>
  </si>
  <si>
    <t>Piso cerâmico 45x45cm, PEI 5, Cargo Plus Gray, marcas de referência Eliane, Cecrisa ou Portobello, assentado com argamassa de cimento colante, inclusive rejuntamento</t>
  </si>
  <si>
    <t>Soleira de granito esp. 2 cm e largura de 15 cm</t>
  </si>
  <si>
    <t>PMCB</t>
  </si>
  <si>
    <t>10.6</t>
  </si>
  <si>
    <t>Ponto de água fria (lavatório, tanque, pia de cozinha, etc...)</t>
  </si>
  <si>
    <t>10.7</t>
  </si>
  <si>
    <t>10.8</t>
  </si>
  <si>
    <t>Ponto para esgoto primário (vaso sanitário)</t>
  </si>
  <si>
    <t>10.9</t>
  </si>
  <si>
    <t>Ponto para esgoto secundário (pia, lavatório, mictório, tanque, bidê, etc...)</t>
  </si>
  <si>
    <t>Ponto para caixa sifonada, inclusive caixa sifonada pvc 150x150x50mm com grelha em pvc</t>
  </si>
  <si>
    <t>10.13</t>
  </si>
  <si>
    <t>Marco de madeira de lei de 1ª (Peroba, Ipê, Angelim Pedra ou equivalente) com 15x3 cm de batente, nas dimensões de 0.90 x 2.10 m</t>
  </si>
  <si>
    <t>8.5</t>
  </si>
  <si>
    <t>Torneira pressão cromada diam. 3/4" para uso geral, marcas de referência Fabrimar, Deca ou Docol</t>
  </si>
  <si>
    <t>Rodapé de cerâmica PEI-3, assentado com argamassa de cimento cola h = 7.0 cm, inclusive rejuntamento</t>
  </si>
  <si>
    <t>11.1</t>
  </si>
  <si>
    <t>Quadro de distribuição para 03 circuitos, inclusive disjuntores monopolar norma nema 15 A</t>
  </si>
  <si>
    <t>Ponto padrão de luz no teto - considerando eletroduto PVC rígido de 3/4" inclusive conexões (4.5m), fio isolado PVC de 2.5mm2 (16.2m) e caixa estampada 4x4" (1 und)</t>
  </si>
  <si>
    <t>11.2</t>
  </si>
  <si>
    <t>11.3</t>
  </si>
  <si>
    <t xml:space="preserve">Ponto padrão de luz na parede - considerando eletroduto PVC rígido de 3/4" inclusive conexões (4.5m), fio isolado PVC de 2.5mm2 (16.2m) e caixa estampada 4x4" (1 und) </t>
  </si>
  <si>
    <t>11.5</t>
  </si>
  <si>
    <t>12.1</t>
  </si>
  <si>
    <t>Pintura com tinta acrílica, marcas de referência Suvinil, Coral e Metalatex, inclusive selador acrílico, em paredes e forros, a duas demãos</t>
  </si>
  <si>
    <t>Reaterro apiloado de cavas de fundação, em camadas de 20 cm</t>
  </si>
  <si>
    <t>2.3</t>
  </si>
  <si>
    <t>Cuba louça de embutir completa, marcas de referência Deca, Celite ou Ideal Standard, incl. válvula e sifão e válvula em PVC, exclusive torneira</t>
  </si>
  <si>
    <t>Caixas de inspeção de alv. blocos concreto 9x19x39cm, dim, 60x60cm e Hmáx = 1m, com tampa de conc. esp. 5cm, lastro de conc. esp. 10cm, revest intern. c/ chapisco e reboco impermeabilizado, incl. escavação, reaterro e enchimento</t>
  </si>
  <si>
    <t>Barra de apoio para banheiro PNE em inox reta l = 80,00 cm</t>
  </si>
  <si>
    <t>Fornecimento, preparo e aplicação de concreto magro com consumo mínimo de cimento de 250 kg/m3</t>
  </si>
  <si>
    <t>Mobilização e desmobilização de conteiner locado para barracão de obra</t>
  </si>
  <si>
    <t>ms</t>
  </si>
  <si>
    <t>13.1</t>
  </si>
  <si>
    <t>13.2</t>
  </si>
  <si>
    <t>13.4</t>
  </si>
  <si>
    <t>11.4</t>
  </si>
  <si>
    <t>11.9</t>
  </si>
  <si>
    <t>10.1</t>
  </si>
  <si>
    <t>10.2</t>
  </si>
  <si>
    <t>10.3</t>
  </si>
  <si>
    <t>10.4</t>
  </si>
  <si>
    <t>10.17</t>
  </si>
  <si>
    <t>1.5</t>
  </si>
  <si>
    <t>1.7</t>
  </si>
  <si>
    <t>1.8</t>
  </si>
  <si>
    <t>6.6</t>
  </si>
  <si>
    <t>6.7</t>
  </si>
  <si>
    <t>6.8</t>
  </si>
  <si>
    <t>9.4</t>
  </si>
  <si>
    <t>12.2</t>
  </si>
  <si>
    <t>12.4</t>
  </si>
  <si>
    <t>3.4</t>
  </si>
  <si>
    <t>OBRA: REFORMA E AMPLIAÇÃO DA QUADRA POLIESPORTIVA DE ITAÚNAS</t>
  </si>
  <si>
    <t>DESCRIÇÃO DO SERVIÇO</t>
  </si>
  <si>
    <t>VALOR (R$)</t>
  </si>
  <si>
    <t>1° MÊS</t>
  </si>
  <si>
    <t>2° MÊS</t>
  </si>
  <si>
    <t>3° MÊS</t>
  </si>
  <si>
    <t>4° MÊS</t>
  </si>
  <si>
    <t>T  O  T  A  L</t>
  </si>
  <si>
    <t>Acumulado</t>
  </si>
  <si>
    <t>Mensal</t>
  </si>
  <si>
    <t>Desembolso</t>
  </si>
  <si>
    <t>ITEM</t>
  </si>
  <si>
    <t xml:space="preserve"> SUPER ESTRUTURA</t>
  </si>
  <si>
    <t xml:space="preserve"> COBERTURA</t>
  </si>
  <si>
    <t xml:space="preserve"> REVESTIMENTO</t>
  </si>
  <si>
    <t xml:space="preserve"> ESQUADRIAS</t>
  </si>
  <si>
    <t xml:space="preserve"> PISOS</t>
  </si>
  <si>
    <t>PINTURAS</t>
  </si>
  <si>
    <t>DIVERSOS</t>
  </si>
  <si>
    <t xml:space="preserve"> SERVIÇOS PRELIMINARES</t>
  </si>
  <si>
    <t>4.4</t>
  </si>
  <si>
    <t>Aluguel mensal container para almoxarifado, incl. porta, 2 janelas, 1 pt iluminação, Isolamento térmico(teto), piso em comp. Naval pintado, cert. NR18, incl. laudo descontaminação.</t>
  </si>
  <si>
    <t>SERVIÇO: REFORMA DA QUADRA POLIESPORTIVA</t>
  </si>
  <si>
    <t>CRONOGRAMA FÍSICO X FINANCEIRO</t>
  </si>
  <si>
    <t>DESCRIÇÃO DOS SERVIÇOS</t>
  </si>
  <si>
    <t>DATA:</t>
  </si>
  <si>
    <t>LEIS SOCIAIS (%)</t>
  </si>
  <si>
    <t>BDI (%)</t>
  </si>
  <si>
    <t>UNID</t>
  </si>
  <si>
    <t>QUANT.</t>
  </si>
  <si>
    <t>PREÇO UNITÁRIO</t>
  </si>
  <si>
    <t>TOTAL SERVIÇOS</t>
  </si>
  <si>
    <t xml:space="preserve">SERVIÇOS PRELIMINARES </t>
  </si>
  <si>
    <t>SUPERESTRUTURA</t>
  </si>
  <si>
    <t>PAREDES E PAINÉIS</t>
  </si>
  <si>
    <t>ESQUADRIAS</t>
  </si>
  <si>
    <t>COBERTURA</t>
  </si>
  <si>
    <t>REVESTIMENTO</t>
  </si>
  <si>
    <t>PISOS</t>
  </si>
  <si>
    <t xml:space="preserve">INTALAÇÕES HIDRO SANITÁRIAS </t>
  </si>
  <si>
    <t xml:space="preserve">INSTALAÇÕE ELÉTRICAS </t>
  </si>
  <si>
    <t>PINTURA</t>
  </si>
  <si>
    <t>CONTRATADO</t>
  </si>
  <si>
    <t xml:space="preserve">SERVIÇO: CONSTRUÇÃO DO VESTIÁRIO </t>
  </si>
  <si>
    <t xml:space="preserve"> MOVIMENTO DE TERRA</t>
  </si>
  <si>
    <t xml:space="preserve"> INFRAESTRUTURA</t>
  </si>
  <si>
    <t xml:space="preserve"> SUPERESTRUTURA</t>
  </si>
  <si>
    <t xml:space="preserve"> PAREDES E PAINÉIS</t>
  </si>
  <si>
    <t xml:space="preserve"> INSTALAÇÕES HIDRO-SANITÁRIAS</t>
  </si>
  <si>
    <t xml:space="preserve"> INSTALAÇÕES ELÉTRICAS</t>
  </si>
  <si>
    <t xml:space="preserve"> PINTURA</t>
  </si>
  <si>
    <t xml:space="preserve"> DIVERSOS</t>
  </si>
  <si>
    <t>PREFEITURA MUNCIPAL DE CONCEIÇÃO DA BARRA – ES
Estado do Espirito Santo
Secretaria de Infraestrutura, Obras e Transportes</t>
  </si>
  <si>
    <t>Reservatório de poliestileno de 500L, incl. suporte em madeira de 7x12cm e 5x7cm, elevado de 4m, conf.projeto  (1 utilização)</t>
  </si>
  <si>
    <t>Tapume Telha Metálica Ondulada 0,50mm Branca h=2,20m, incl. montagem estr. mad. 8"x8", c/adesivo"IOPES" 60x60cm a cada 10m, incl. faixas pint. esmalte sint. cores azul c/ h=30cm e rosa c/ h=10cm (Reaproveitamento 2x)</t>
  </si>
  <si>
    <t>ENGº DIDIMO SANTOS JR</t>
  </si>
  <si>
    <t>CREA/ES – N° 2152/D</t>
  </si>
  <si>
    <t>LOCAL: VILA DE ITAÚNAS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</si>
  <si>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</si>
  <si>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10.19</t>
  </si>
  <si>
    <t>10.20</t>
  </si>
  <si>
    <t>Fossa séptica de anéis pré-moldados de concreto, diâmetro 2.00 m, Hútil 2.0m completa, incluindo tampa c/visita de 60cm, concreto p/ fundo esp.10 cm, tubo de limpeza e escavação, conf. detalhe em projeto</t>
  </si>
  <si>
    <t>Filtro anaeróbio de anéis pré-moldados de concreto, diâm. 2.0m, Hútil 2.0m, compl., incl. tampa c/visita 60cm, concreto p/ fundo esp. 10cm, escavação, brita 4 e tubulação de saída esgoto 150mm, conf. proj.</t>
  </si>
  <si>
    <t>CÓDIGO REFERÊNCIA</t>
  </si>
  <si>
    <t>Fôrma em chapa de madeira compensada plastificada 12mm para estrutura em geral, 5 reaproveitamentos,reforçada com sarrafos de madeira 2.5x10cm (incl material, corte, montagem, escoras em eucalipto edesforma</t>
  </si>
  <si>
    <t>Cerâmica retificada, acabamento brilhante, dim. 32x44cm, ref. de cor OVIEDO PURO BRANCO Biancogres/equiv. assentado com argamassa de cimento colante, inclusive rejuntamento com argamassapre-fabricada para rejunte</t>
  </si>
  <si>
    <t>13.5</t>
  </si>
  <si>
    <t>Índice de preço para remoção de entulho decorrente da execução de obras (Classe A CONAMA - NBR10.004 - Classe II-B), incluindo aluguel da caçamba, carga, transporte e descarga em área licenciada</t>
  </si>
  <si>
    <t>INFRAESTRUTURA</t>
  </si>
  <si>
    <t>OBRA: CONSTRUÇÃO DE VESTIÁRIO</t>
  </si>
  <si>
    <t>LOCAL: DISTRITO DO BRAÇO DO RIO  - CONCEIÇÃO DA BARRA/ES</t>
  </si>
  <si>
    <t>OBRA: CONSTRUÇÃO DA CAPELA MORTUÁRIA</t>
  </si>
  <si>
    <t>3.5</t>
  </si>
  <si>
    <t>Alvenaria de blocos de concreto estrut. (14x19x39cm) cheios, c/ resist. mín. compr.15MPa, assentados c/arg. de cimento e areia no traço 1:4, esp. juntas 10mm e esp. da parede s/ revest.14cm, para a contençao do aterro da varanda</t>
  </si>
  <si>
    <t>5.1</t>
  </si>
  <si>
    <t>Emassamento de paredes internas, externas  e forros, com duas demãos de massa acrílica, marcas de referência Suvinil,Coral ou Metalatex</t>
  </si>
  <si>
    <t>Alvenaria de tijolos cerâmicos maciços aparente de 5x10x20 cm,assentados com argamasa de cimento, areia e cal, espessura da parede 10 cm</t>
  </si>
  <si>
    <t>.........</t>
  </si>
  <si>
    <t>...................................+++++++++++++++++++++++++++++++++++++++++++++++++++++++++++++++++++++++++++++++++++++,,,,,,,,,,,,,,,,,,,,,,,,,,,,,,,,,,,,,,,,,,,,,,,,,,,,,,,,,,,,,,,,,,,,,,,,,,,,,,,,,,,,,,,,,,,,,,,,,,,,,,,,,,,,,,,,,,,,,,,,,,,,,,,,,,,,,,,,,,,,,</t>
  </si>
  <si>
    <t>-</t>
  </si>
  <si>
    <t>Portão de ferro de abrir em barra chata, inclusive cadeado e  chumbamento</t>
  </si>
  <si>
    <t xml:space="preserve">Báscula pivotante em vidro temperado esp 6 mm, nas dimensões 0,50x0,60m </t>
  </si>
  <si>
    <t>Cobertura nova de telhas cerâmicas tipo capa e canal inclusive cumeeira (telhas compradas na praça deVitória, posto obra) (área de projeção horizontal; incl. 35%</t>
  </si>
  <si>
    <t>Fornecimento e assentamento de esteios aparelhados em parajú</t>
  </si>
  <si>
    <t>Espelho para banheiros espessura 4 mm, nas dimensões 0,70 x 0,60 m, incluindo chapa compensada 10 mm, moldura de alumínio em perfil L 3/4", fixado com parafusos cromados</t>
  </si>
  <si>
    <t>Pintura com tinta esmalte sintético, marcas de referência Suvinil, Coral ou Metalatex, a duas demãos,inclusive fundo anticorrosivo a uma demão, em metal</t>
  </si>
  <si>
    <t>Pintura com verniz acrílico, marcas de referência Suvinil, Coral ou Metalatex, sobre concreto ou blocos aparentes, a duas demãos</t>
  </si>
  <si>
    <t>Bacia sifonada de louça branca com caixa acoplada, inclusive acessórios cromados e assento plástico</t>
  </si>
  <si>
    <t>Porta em madeira de lei tipo angelim pedra ou equiv.,esp. 35 mm, maciça c/ friso p/ verniz, padrão SEDU,  inclusive alizares, dobradiças e fechadura de bola ext. em latão cromado LaFonte ou equiv., excl. marco, dimensões: {( 2x 0.90 x 2.10 m)}, inclusive puxadores  metálicos</t>
  </si>
  <si>
    <t>Ponto padrão de tomada 2 pólos mais terra - considerando eletroduto PVC rígido de 3/4" inclusive conexões(5.0m), fio isolado PVC de 2.5mm2 (16.5m) e caixa estampada 4x2" (1 und)</t>
  </si>
  <si>
    <t>Interruptor de uma tecla simples 10A/250V, com placa 4x2"</t>
  </si>
  <si>
    <t>Ponto padrão de interruptor para ventilador - considerando eletroduto PVC rígido de 3/4" inclusive conexões (3.3m), fio isolado PVC de 2.5mm2 (12.0m) e caixa estampada 4x2" (1 und)</t>
  </si>
  <si>
    <t>11.6</t>
  </si>
  <si>
    <t>11.8</t>
  </si>
  <si>
    <t>11.11</t>
  </si>
  <si>
    <t>Ventilador de parede 60 cm tipo tufão  com comando de interruptor simples, com dimer para controle de velocidade.</t>
  </si>
  <si>
    <t>9.5</t>
  </si>
  <si>
    <t>9.6</t>
  </si>
  <si>
    <t>Meio-fio de concreto pré-moldado com dimensões de 15x12x30x100 cm , rejuntados com argamassa decimento e areia no traço 1:3</t>
  </si>
  <si>
    <t>Blocos pré-moldados de concreto tipo pavi-s ou equivalente, espessura de 6 cm e resistência a compressãomínima de 35MPa, assentados sobre colchão de pó de pedra na espessura de 10 cm</t>
  </si>
  <si>
    <t>Torneira para jardim de 3/4" marcas de referência Fabrimar, Deca ou Docol</t>
  </si>
  <si>
    <t>10.16</t>
  </si>
  <si>
    <t>10.18</t>
  </si>
  <si>
    <t>Padrão de entrada d' água com cavalete de PVC para hidrômetro com diâmetro de 3/4" - padrão 1C daCESAN. Instalado em vão de muro protegido com gradeamento. Inclusive base de concreto magro,tubulação, conexões e registro. Conferir detalhe.</t>
  </si>
  <si>
    <t>Mureta p/ cavalete (Padrão 1B - CESAN) de alv. blocos cerâmicos 10x20x20cm deitados, dimensões0.80x1.0x0.20m, para instalação de caixa termoplastica, incl revest. em reboco e lastro concreto esp.10cm,exclusive caixa e cavalete]</t>
  </si>
  <si>
    <t>10.5</t>
  </si>
  <si>
    <t>10.10</t>
  </si>
  <si>
    <t>10.12</t>
  </si>
  <si>
    <t>Passeio   de cimentado camurçado com argamassa de cimento e areia no traço 1:3 esp. 1.5cm, e lastro de concreto com 8cm de espessura, inclusive preparo de caixa, conforme projeto</t>
  </si>
  <si>
    <t>Janela em vidro temperado com 8 mm de espessura sendo uma fixa e uma de correr, nas dimensões 2,00 x 1,80 inclusive puxadores metálicos, conforme detalhes em projeto</t>
  </si>
  <si>
    <t>LOCAL:SEDE DO DISTRITO DO BRAÇO DO RIO - CONCEIÇÃO DA BARRA/ES</t>
  </si>
  <si>
    <t xml:space="preserve">   Tomada padrão brasileiro linha branca, NBR 14136 2 polos + terra 10A/250V, com placa 4x2"           </t>
  </si>
  <si>
    <t xml:space="preserve">Tubo PVC rígido para esgoto no diâmetro de 100mm incluindo escavação e aterro com areia, para interligação das caixas de passagem à fossa  </t>
  </si>
  <si>
    <t xml:space="preserve"> Limpeza geral da obra </t>
  </si>
  <si>
    <t xml:space="preserve">Fio ou cabo de cobre termoplástico, com isolamento para 750V, seção de 4.0 mm2, para interligação do quadro de distribuição ao padrão de entrada considerando em 25,00 ml a distancia entre eles. </t>
  </si>
  <si>
    <t xml:space="preserve">Eletroduto de PVC rígido roscável, diâm. 3/4" (25mm), inclusive conexões, para interligação do quadro de distribuição ao poste padrão de entrada. </t>
  </si>
  <si>
    <t>MOVIMENTO DE TERRA</t>
  </si>
  <si>
    <r>
      <t xml:space="preserve">Sumidouro em alvenaria de blocos cerâmcos com  20 cm de espessura,  altura h = 2,00 m, diametro externo igual a 1,80 m,  tampa em concreto armado com armadura </t>
    </r>
    <r>
      <rPr>
        <sz val="12"/>
        <color theme="1"/>
        <rFont val="Calibri"/>
        <family val="2"/>
      </rPr>
      <t>Ø</t>
    </r>
    <r>
      <rPr>
        <sz val="12"/>
        <color theme="1"/>
        <rFont val="Arial"/>
        <family val="2"/>
      </rPr>
      <t xml:space="preserve"> 4.2  e espessura 10 cm</t>
    </r>
  </si>
  <si>
    <t>1.1</t>
  </si>
  <si>
    <t>1.2</t>
  </si>
  <si>
    <t>1.6</t>
  </si>
  <si>
    <t>6.2</t>
  </si>
  <si>
    <t>6.3</t>
  </si>
  <si>
    <t>Fornecimento e assentamento de peças  aparelhados em garapa 4  cm de espessura e 40 cm de largura</t>
  </si>
  <si>
    <t>Fornecimento e assentamento de peças aparelhados em garapa com 3 cm de espessura e 20 cm de largura</t>
  </si>
  <si>
    <t>Estrutura de madeira de lei tipo Paraju, peroba mica, angelim pedra ou equivalente para telhado de telhacerâmica tipo capa e canal, com pontaletes, terças, caibros, tabeiras  e ripas, inclusive tratamento com cupinicida,exclusive telhas</t>
  </si>
  <si>
    <t>5° MÊS</t>
  </si>
  <si>
    <t>Bancadas de granito com espessura de 2 cm, apoiadas sobre cantoneiras metálicas, com rodabanca com h = 15 cm, nas dimensões constantes no projeto arquitetônico,</t>
  </si>
  <si>
    <t>Pintura com verniz filtro solar fosco, linha Premium, em madeira, a três demãos, marcas de referência Suvinil, Coral ou Metalatex, sobre a estrutura em madeira da cobertura, esquadrias em madeira, esteios e bancos da edificação</t>
  </si>
  <si>
    <t xml:space="preserve"> Padrão de entrada de energia elétrica, monofásico, entrada aérea, a 2 fios, carga instalada de 3500 até 9000W</t>
  </si>
  <si>
    <t>Fornecimento e assentamento de peças aparelhados em garapa com 4 cm de espessura e 12  cm de largura</t>
  </si>
  <si>
    <t>Geladeira Consul marca de referência, ou similar, 239 litros l porta classe A 127 volts</t>
  </si>
  <si>
    <r>
      <t xml:space="preserve">PREFEITURA MUNCIPAL DE CONCEIÇÃO DA BARRA – ES
Estado do Espirito Santo
Secretaria de Infraestrutura, Obras e Transportes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Arial"/>
        <family val="2"/>
      </rPr>
      <t/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</si>
  <si>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PREFEITURA MUNCIPAL DE CONCEIÇÃO DA BARRA – ES
Estado do Espirito Santo
Secretaria de Infraestrutura, Obras e Transportes
</t>
  </si>
  <si>
    <t>10.11</t>
  </si>
  <si>
    <t>10.14</t>
  </si>
  <si>
    <t>10.15</t>
  </si>
  <si>
    <t>IOPES</t>
  </si>
  <si>
    <t>COMPOSIÇÃO</t>
  </si>
  <si>
    <t>SINAPI</t>
  </si>
  <si>
    <t>7.3</t>
  </si>
  <si>
    <t>7.4</t>
  </si>
  <si>
    <t>7.5</t>
  </si>
  <si>
    <t>7.6</t>
  </si>
  <si>
    <t>11.7</t>
  </si>
  <si>
    <t>11.12</t>
  </si>
  <si>
    <t>11.13</t>
  </si>
  <si>
    <t>11.14</t>
  </si>
  <si>
    <t>12.3</t>
  </si>
  <si>
    <t>12.5</t>
  </si>
  <si>
    <t>13.3</t>
  </si>
  <si>
    <t>TABELA REF.</t>
  </si>
  <si>
    <t>TABELAS DE REFERÊNCIAS: IOPES - 09/2018 ATUALIZADA EM 12/11/2018  E SINAPI - 09/2018</t>
  </si>
  <si>
    <t>TOTAL GERAL DA OBRA</t>
  </si>
  <si>
    <t>PLANILHA ORÇAMENTÁRIA.</t>
  </si>
  <si>
    <t xml:space="preserve"> Porta em madeira de lei tipo angelim pedra ou equiv.c/enchimento em madeira 1a.qualidade esp. 30mm p/ pintura, inclusive alizares, dobradiças e fechadura externa em latão cromado LaFonte ou equiv., exclusive marco, nas dim.: 0.80 x 2.10 m</t>
  </si>
  <si>
    <t xml:space="preserve"> Peitoril de granito cinza polido, 15 cm, esp. 3cm </t>
  </si>
  <si>
    <t xml:space="preserve"> Aluguel mensal container sanitário, incl porta, básc, 2 ptos luz, 1 pto aterram., 3vasos, 3lavatórios, calha mictório, 6 chuveiros (1 eletrico), torn.,registros, piso comp. Naval pintado, cert NR18 e laudo descontaminação</t>
  </si>
  <si>
    <t xml:space="preserve"> Registro de gaveta com canopla cromada, diam. 20mm (3/4"), marcas de referência Fabrimar, Deca ou Docol</t>
  </si>
  <si>
    <t>COMPOSIÇÃO 170512</t>
  </si>
  <si>
    <t xml:space="preserve"> Cuba de aço inox n° 1(dim.460x300x150)mm, marcas de referência Franke, Strake, tramontina, inclusive válvula de PVC 31/2"  e sifão sanfonado 1 x 1/2", excl. torneira</t>
  </si>
  <si>
    <t xml:space="preserve"> Luminária p/ duas lâmpadas fluorescentes 20W, completa, c/ reator duplo-127V  partida rápida e alto fator de potência, soquete antivibratório e lâmpada fluorescente 20W-127V</t>
  </si>
  <si>
    <t xml:space="preserve"> Ponto padrão de ventilador no teto - considerando eletroduto PVC rígido de 3/4" inclusive conexões (4.5m), fio isolado PVC de 2.5mm2 (21.6m) e caixa estampada 4x4" (1 und)</t>
  </si>
  <si>
    <t>COMPOSIÇÃO 170115</t>
  </si>
  <si>
    <t xml:space="preserve"> Reservatório de polietileno de 500l, inclusive peça de madeira 6x16cm para apoio, exclusive flanges e torneira de bóia</t>
  </si>
  <si>
    <t xml:space="preserve"> Tubo de PVC rígido soldável marrom, diâm. 20mm (1/2"), inclusive conexões</t>
  </si>
  <si>
    <t xml:space="preserve"> Tubo de PVC rigido soldável marrom, diâm. 32mm (1"), inclusive conexões </t>
  </si>
  <si>
    <t xml:space="preserve"> Registro de gaveta bruto diam. 15mm (1/2") </t>
  </si>
  <si>
    <t xml:space="preserve"> Registro de gaveta bruto diam. 20mm (3/4") </t>
  </si>
  <si>
    <t>10.21</t>
  </si>
  <si>
    <t>10.22</t>
  </si>
  <si>
    <t>10.23</t>
  </si>
  <si>
    <t>6.5</t>
  </si>
  <si>
    <t>11.10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</si>
</sst>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3"/>
      <color theme="1"/>
      <name val="Arial"/>
      <family val="2"/>
    </font>
    <font>
      <b/>
      <sz val="16"/>
      <color rgb="FFFF0000"/>
      <name val="Arial"/>
      <family val="2"/>
    </font>
    <font>
      <sz val="12"/>
      <name val="Arial"/>
      <family val="2"/>
    </font>
    <font>
      <b/>
      <sz val="14"/>
      <color rgb="FF000000"/>
      <name val="Arial"/>
      <family val="2"/>
    </font>
    <font>
      <sz val="12"/>
      <color theme="1"/>
      <name val="Calibri"/>
      <family val="2"/>
    </font>
    <font>
      <b/>
      <sz val="18"/>
      <color rgb="FFFF0000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6">
    <xf numFmtId="0" fontId="0" fillId="0" borderId="0" xfId="0"/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43" fontId="0" fillId="0" borderId="0" xfId="1" applyFont="1" applyAlignment="1">
      <alignment wrapText="1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7" fillId="0" borderId="0" xfId="0" applyFont="1"/>
    <xf numFmtId="0" fontId="3" fillId="0" borderId="0" xfId="0" applyFont="1"/>
    <xf numFmtId="43" fontId="3" fillId="0" borderId="0" xfId="1" applyFont="1"/>
    <xf numFmtId="43" fontId="3" fillId="0" borderId="0" xfId="1" applyFont="1" applyAlignment="1">
      <alignment wrapText="1"/>
    </xf>
    <xf numFmtId="43" fontId="3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0" fillId="0" borderId="0" xfId="0" applyBorder="1"/>
    <xf numFmtId="0" fontId="0" fillId="0" borderId="0" xfId="0" applyBorder="1"/>
    <xf numFmtId="0" fontId="0" fillId="0" borderId="0" xfId="0" applyAlignment="1"/>
    <xf numFmtId="0" fontId="0" fillId="0" borderId="0" xfId="0" applyFill="1" applyBorder="1" applyAlignment="1"/>
    <xf numFmtId="0" fontId="9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wrapText="1" shrinkToFit="1"/>
    </xf>
    <xf numFmtId="0" fontId="3" fillId="0" borderId="2" xfId="0" applyFont="1" applyBorder="1" applyAlignment="1">
      <alignment wrapText="1" shrinkToFit="1"/>
    </xf>
    <xf numFmtId="0" fontId="4" fillId="2" borderId="2" xfId="0" applyFont="1" applyFill="1" applyBorder="1" applyAlignment="1">
      <alignment wrapText="1" shrinkToFit="1"/>
    </xf>
    <xf numFmtId="0" fontId="7" fillId="0" borderId="2" xfId="0" applyFont="1" applyBorder="1" applyAlignment="1">
      <alignment horizontal="center" wrapText="1" shrinkToFit="1"/>
    </xf>
    <xf numFmtId="0" fontId="7" fillId="2" borderId="2" xfId="0" applyFont="1" applyFill="1" applyBorder="1" applyAlignment="1">
      <alignment horizontal="center" wrapText="1" shrinkToFit="1"/>
    </xf>
    <xf numFmtId="0" fontId="11" fillId="0" borderId="2" xfId="0" applyFont="1" applyBorder="1" applyAlignment="1">
      <alignment horizontal="left" shrinkToFit="1"/>
    </xf>
    <xf numFmtId="0" fontId="0" fillId="0" borderId="0" xfId="0" applyBorder="1"/>
    <xf numFmtId="0" fontId="7" fillId="0" borderId="2" xfId="0" applyFont="1" applyBorder="1" applyAlignment="1">
      <alignment horizontal="right" wrapText="1" shrinkToFit="1"/>
    </xf>
    <xf numFmtId="43" fontId="7" fillId="0" borderId="2" xfId="1" applyFont="1" applyBorder="1" applyAlignment="1">
      <alignment horizontal="right" wrapText="1" shrinkToFit="1"/>
    </xf>
    <xf numFmtId="43" fontId="7" fillId="2" borderId="2" xfId="0" applyNumberFormat="1" applyFont="1" applyFill="1" applyBorder="1" applyAlignment="1">
      <alignment horizontal="right" wrapText="1" shrinkToFit="1"/>
    </xf>
    <xf numFmtId="43" fontId="7" fillId="2" borderId="2" xfId="1" applyFont="1" applyFill="1" applyBorder="1" applyAlignment="1">
      <alignment horizontal="right" wrapText="1" shrinkToFit="1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 wrapText="1" shrinkToFit="1"/>
    </xf>
    <xf numFmtId="43" fontId="3" fillId="0" borderId="2" xfId="1" applyFont="1" applyBorder="1" applyAlignment="1">
      <alignment horizontal="right" wrapText="1" shrinkToFit="1"/>
    </xf>
    <xf numFmtId="0" fontId="3" fillId="0" borderId="2" xfId="0" applyFont="1" applyBorder="1" applyAlignment="1">
      <alignment horizontal="right" wrapText="1" shrinkToFit="1"/>
    </xf>
    <xf numFmtId="0" fontId="2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 shrinkToFit="1"/>
    </xf>
    <xf numFmtId="43" fontId="3" fillId="2" borderId="2" xfId="0" applyNumberFormat="1" applyFont="1" applyFill="1" applyBorder="1" applyAlignment="1">
      <alignment horizontal="right" wrapText="1" shrinkToFit="1"/>
    </xf>
    <xf numFmtId="43" fontId="3" fillId="2" borderId="2" xfId="1" applyFont="1" applyFill="1" applyBorder="1" applyAlignment="1">
      <alignment horizontal="center" wrapText="1" shrinkToFit="1"/>
    </xf>
    <xf numFmtId="4" fontId="7" fillId="0" borderId="2" xfId="0" applyNumberFormat="1" applyFont="1" applyBorder="1" applyAlignment="1">
      <alignment wrapText="1" shrinkToFit="1"/>
    </xf>
    <xf numFmtId="0" fontId="7" fillId="0" borderId="2" xfId="0" applyFont="1" applyBorder="1" applyAlignment="1">
      <alignment wrapText="1" shrinkToFit="1"/>
    </xf>
    <xf numFmtId="0" fontId="4" fillId="0" borderId="2" xfId="0" applyFont="1" applyBorder="1" applyAlignment="1">
      <alignment horizontal="left" wrapText="1" shrinkToFit="1"/>
    </xf>
    <xf numFmtId="0" fontId="5" fillId="0" borderId="0" xfId="0" applyFont="1" applyBorder="1"/>
    <xf numFmtId="0" fontId="14" fillId="0" borderId="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3" borderId="2" xfId="0" applyFont="1" applyFill="1" applyBorder="1" applyAlignment="1">
      <alignment horizontal="center" wrapText="1" shrinkToFit="1"/>
    </xf>
    <xf numFmtId="0" fontId="0" fillId="3" borderId="0" xfId="0" applyFill="1"/>
    <xf numFmtId="0" fontId="16" fillId="0" borderId="0" xfId="0" applyFont="1"/>
    <xf numFmtId="0" fontId="3" fillId="3" borderId="2" xfId="0" applyFont="1" applyFill="1" applyBorder="1" applyAlignment="1">
      <alignment horizontal="right" wrapText="1" shrinkToFit="1"/>
    </xf>
    <xf numFmtId="0" fontId="3" fillId="3" borderId="2" xfId="0" applyFont="1" applyFill="1" applyBorder="1" applyAlignment="1">
      <alignment wrapText="1" shrinkToFit="1"/>
    </xf>
    <xf numFmtId="0" fontId="16" fillId="3" borderId="0" xfId="0" applyFont="1" applyFill="1"/>
    <xf numFmtId="0" fontId="3" fillId="3" borderId="2" xfId="0" applyFont="1" applyFill="1" applyBorder="1" applyAlignment="1">
      <alignment horizontal="center" shrinkToFit="1"/>
    </xf>
    <xf numFmtId="0" fontId="3" fillId="3" borderId="2" xfId="0" applyFont="1" applyFill="1" applyBorder="1" applyAlignment="1">
      <alignment shrinkToFit="1"/>
    </xf>
    <xf numFmtId="0" fontId="3" fillId="0" borderId="2" xfId="0" applyFont="1" applyBorder="1" applyAlignment="1">
      <alignment horizontal="center" vertical="center" wrapText="1" shrinkToFit="1"/>
    </xf>
    <xf numFmtId="43" fontId="3" fillId="0" borderId="20" xfId="1" applyFont="1" applyBorder="1" applyAlignment="1">
      <alignment horizontal="right" wrapText="1" shrinkToFit="1"/>
    </xf>
    <xf numFmtId="0" fontId="0" fillId="0" borderId="4" xfId="0" applyBorder="1" applyAlignment="1"/>
    <xf numFmtId="0" fontId="0" fillId="0" borderId="4" xfId="0" applyFill="1" applyBorder="1" applyAlignment="1"/>
    <xf numFmtId="0" fontId="12" fillId="0" borderId="4" xfId="0" applyFont="1" applyBorder="1" applyAlignment="1"/>
    <xf numFmtId="0" fontId="7" fillId="0" borderId="2" xfId="0" applyFont="1" applyBorder="1" applyAlignment="1">
      <alignment shrinkToFit="1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shrinkToFit="1"/>
    </xf>
    <xf numFmtId="4" fontId="11" fillId="3" borderId="2" xfId="0" applyNumberFormat="1" applyFont="1" applyFill="1" applyBorder="1" applyAlignment="1">
      <alignment wrapText="1" shrinkToFit="1"/>
    </xf>
    <xf numFmtId="0" fontId="0" fillId="0" borderId="21" xfId="0" applyBorder="1" applyAlignment="1"/>
    <xf numFmtId="0" fontId="0" fillId="0" borderId="21" xfId="0" applyFill="1" applyBorder="1" applyAlignment="1"/>
    <xf numFmtId="0" fontId="0" fillId="0" borderId="14" xfId="0" applyBorder="1"/>
    <xf numFmtId="0" fontId="11" fillId="3" borderId="1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right" wrapText="1" shrinkToFit="1"/>
    </xf>
    <xf numFmtId="43" fontId="7" fillId="0" borderId="20" xfId="1" applyFont="1" applyBorder="1" applyAlignment="1">
      <alignment horizontal="right" wrapText="1" shrinkToFit="1"/>
    </xf>
    <xf numFmtId="0" fontId="0" fillId="0" borderId="15" xfId="0" applyBorder="1"/>
    <xf numFmtId="0" fontId="7" fillId="0" borderId="20" xfId="0" applyFont="1" applyBorder="1" applyAlignment="1">
      <alignment horizontal="center" wrapText="1" shrinkToFit="1"/>
    </xf>
    <xf numFmtId="0" fontId="0" fillId="3" borderId="15" xfId="0" applyFill="1" applyBorder="1"/>
    <xf numFmtId="43" fontId="7" fillId="2" borderId="20" xfId="1" applyFont="1" applyFill="1" applyBorder="1" applyAlignment="1">
      <alignment horizontal="right" wrapText="1" shrinkToFit="1"/>
    </xf>
    <xf numFmtId="0" fontId="7" fillId="2" borderId="19" xfId="0" applyFont="1" applyFill="1" applyBorder="1" applyAlignment="1">
      <alignment horizontal="center" wrapText="1" shrinkToFit="1"/>
    </xf>
    <xf numFmtId="43" fontId="7" fillId="2" borderId="18" xfId="0" applyNumberFormat="1" applyFont="1" applyFill="1" applyBorder="1" applyAlignment="1">
      <alignment horizontal="right" wrapText="1" shrinkToFit="1"/>
    </xf>
    <xf numFmtId="4" fontId="2" fillId="3" borderId="2" xfId="0" applyNumberFormat="1" applyFont="1" applyFill="1" applyBorder="1" applyAlignment="1">
      <alignment horizontal="right" wrapText="1" shrinkToFit="1"/>
    </xf>
    <xf numFmtId="0" fontId="5" fillId="0" borderId="12" xfId="0" applyFont="1" applyBorder="1"/>
    <xf numFmtId="0" fontId="5" fillId="0" borderId="13" xfId="0" applyFont="1" applyBorder="1"/>
    <xf numFmtId="0" fontId="2" fillId="3" borderId="15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 wrapText="1" shrinkToFit="1"/>
    </xf>
    <xf numFmtId="0" fontId="3" fillId="0" borderId="20" xfId="0" applyFont="1" applyBorder="1" applyAlignment="1">
      <alignment horizontal="right" wrapText="1" shrinkToFit="1"/>
    </xf>
    <xf numFmtId="0" fontId="7" fillId="0" borderId="15" xfId="0" applyFont="1" applyBorder="1"/>
    <xf numFmtId="43" fontId="3" fillId="2" borderId="20" xfId="1" applyFont="1" applyFill="1" applyBorder="1" applyAlignment="1">
      <alignment horizontal="right" wrapText="1" shrinkToFit="1"/>
    </xf>
    <xf numFmtId="0" fontId="7" fillId="0" borderId="23" xfId="0" applyFont="1" applyBorder="1"/>
    <xf numFmtId="0" fontId="3" fillId="2" borderId="24" xfId="0" applyFont="1" applyFill="1" applyBorder="1" applyAlignment="1">
      <alignment horizontal="center" wrapText="1" shrinkToFit="1"/>
    </xf>
    <xf numFmtId="43" fontId="3" fillId="2" borderId="24" xfId="0" applyNumberFormat="1" applyFont="1" applyFill="1" applyBorder="1" applyAlignment="1">
      <alignment horizontal="right" wrapText="1" shrinkToFit="1"/>
    </xf>
    <xf numFmtId="43" fontId="3" fillId="2" borderId="24" xfId="0" applyNumberFormat="1" applyFont="1" applyFill="1" applyBorder="1" applyAlignment="1">
      <alignment horizontal="center" wrapText="1" shrinkToFit="1"/>
    </xf>
    <xf numFmtId="43" fontId="2" fillId="3" borderId="25" xfId="0" applyNumberFormat="1" applyFont="1" applyFill="1" applyBorder="1" applyAlignment="1">
      <alignment horizontal="right" wrapText="1" shrinkToFit="1"/>
    </xf>
    <xf numFmtId="0" fontId="0" fillId="0" borderId="1" xfId="0" applyBorder="1"/>
    <xf numFmtId="43" fontId="8" fillId="3" borderId="0" xfId="0" applyNumberFormat="1" applyFont="1" applyFill="1"/>
    <xf numFmtId="43" fontId="9" fillId="3" borderId="0" xfId="0" applyNumberFormat="1" applyFont="1" applyFill="1"/>
    <xf numFmtId="43" fontId="8" fillId="0" borderId="0" xfId="0" applyNumberFormat="1" applyFont="1"/>
    <xf numFmtId="43" fontId="9" fillId="0" borderId="0" xfId="0" applyNumberFormat="1" applyFont="1"/>
    <xf numFmtId="0" fontId="0" fillId="3" borderId="0" xfId="0" applyFill="1" applyBorder="1"/>
    <xf numFmtId="0" fontId="15" fillId="2" borderId="2" xfId="0" applyFont="1" applyFill="1" applyBorder="1" applyAlignment="1">
      <alignment horizontal="center" shrinkToFit="1"/>
    </xf>
    <xf numFmtId="0" fontId="15" fillId="2" borderId="2" xfId="0" applyFont="1" applyFill="1" applyBorder="1" applyAlignment="1">
      <alignment wrapText="1" shrinkToFit="1"/>
    </xf>
    <xf numFmtId="0" fontId="15" fillId="2" borderId="2" xfId="0" applyFont="1" applyFill="1" applyBorder="1" applyAlignment="1">
      <alignment horizontal="center" wrapText="1" shrinkToFit="1"/>
    </xf>
    <xf numFmtId="43" fontId="0" fillId="0" borderId="0" xfId="0" applyNumberFormat="1"/>
    <xf numFmtId="0" fontId="0" fillId="0" borderId="0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4" fillId="2" borderId="2" xfId="0" applyFont="1" applyFill="1" applyBorder="1" applyAlignment="1">
      <alignment horizontal="left" wrapText="1" shrinkToFit="1"/>
    </xf>
    <xf numFmtId="43" fontId="16" fillId="0" borderId="0" xfId="0" applyNumberFormat="1" applyFont="1"/>
    <xf numFmtId="0" fontId="3" fillId="0" borderId="0" xfId="0" applyFont="1" applyBorder="1" applyAlignment="1">
      <alignment horizontal="center" wrapText="1" shrinkToFit="1"/>
    </xf>
    <xf numFmtId="0" fontId="15" fillId="2" borderId="26" xfId="0" applyFont="1" applyFill="1" applyBorder="1" applyAlignment="1">
      <alignment horizontal="center" wrapText="1" shrinkToFit="1"/>
    </xf>
    <xf numFmtId="0" fontId="3" fillId="0" borderId="0" xfId="0" applyFont="1" applyBorder="1"/>
    <xf numFmtId="0" fontId="4" fillId="0" borderId="0" xfId="0" applyFont="1" applyBorder="1" applyAlignment="1">
      <alignment wrapText="1"/>
    </xf>
    <xf numFmtId="43" fontId="3" fillId="0" borderId="0" xfId="1" applyFont="1" applyBorder="1" applyAlignment="1">
      <alignment wrapText="1"/>
    </xf>
    <xf numFmtId="43" fontId="3" fillId="0" borderId="0" xfId="1" applyFont="1" applyBorder="1"/>
    <xf numFmtId="0" fontId="8" fillId="0" borderId="0" xfId="0" applyFont="1" applyBorder="1" applyAlignment="1">
      <alignment horizontal="center"/>
    </xf>
    <xf numFmtId="43" fontId="3" fillId="0" borderId="0" xfId="0" applyNumberFormat="1" applyFont="1" applyBorder="1"/>
    <xf numFmtId="43" fontId="2" fillId="0" borderId="0" xfId="1" applyFont="1" applyBorder="1"/>
    <xf numFmtId="0" fontId="4" fillId="0" borderId="2" xfId="0" applyFont="1" applyFill="1" applyBorder="1" applyAlignment="1">
      <alignment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wrapText="1" shrinkToFit="1"/>
    </xf>
    <xf numFmtId="0" fontId="3" fillId="2" borderId="2" xfId="0" applyFont="1" applyFill="1" applyBorder="1" applyAlignment="1">
      <alignment horizontal="left" wrapText="1" shrinkToFit="1"/>
    </xf>
    <xf numFmtId="0" fontId="20" fillId="2" borderId="2" xfId="0" applyFont="1" applyFill="1" applyBorder="1" applyAlignment="1">
      <alignment wrapText="1" shrinkToFit="1"/>
    </xf>
    <xf numFmtId="0" fontId="4" fillId="2" borderId="2" xfId="0" applyFont="1" applyFill="1" applyBorder="1" applyAlignment="1">
      <alignment vertical="top" wrapText="1" shrinkToFit="1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43" fontId="7" fillId="0" borderId="20" xfId="0" applyNumberFormat="1" applyFont="1" applyBorder="1" applyAlignment="1">
      <alignment horizontal="right" wrapText="1" shrinkToFit="1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0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3" fontId="7" fillId="0" borderId="0" xfId="1" applyFont="1" applyBorder="1" applyAlignment="1">
      <alignment horizontal="right" wrapText="1" shrinkToFit="1"/>
    </xf>
    <xf numFmtId="43" fontId="7" fillId="0" borderId="0" xfId="0" applyNumberFormat="1" applyFont="1" applyBorder="1" applyAlignment="1">
      <alignment horizontal="right" wrapText="1" shrinkToFit="1"/>
    </xf>
    <xf numFmtId="0" fontId="7" fillId="0" borderId="0" xfId="0" applyFont="1" applyBorder="1" applyAlignment="1">
      <alignment horizontal="center" wrapText="1" shrinkToFit="1"/>
    </xf>
    <xf numFmtId="43" fontId="7" fillId="2" borderId="0" xfId="1" applyFont="1" applyFill="1" applyBorder="1" applyAlignment="1">
      <alignment horizontal="right" wrapText="1" shrinkToFit="1"/>
    </xf>
    <xf numFmtId="43" fontId="7" fillId="2" borderId="0" xfId="0" applyNumberFormat="1" applyFont="1" applyFill="1" applyBorder="1" applyAlignment="1">
      <alignment horizontal="right" wrapText="1" shrinkToFit="1"/>
    </xf>
    <xf numFmtId="43" fontId="11" fillId="2" borderId="18" xfId="0" applyNumberFormat="1" applyFont="1" applyFill="1" applyBorder="1" applyAlignment="1">
      <alignment horizontal="right" wrapText="1" shrinkToFit="1"/>
    </xf>
    <xf numFmtId="0" fontId="0" fillId="0" borderId="0" xfId="0" applyFill="1" applyBorder="1"/>
    <xf numFmtId="4" fontId="0" fillId="0" borderId="0" xfId="0" applyNumberFormat="1" applyFill="1" applyBorder="1"/>
    <xf numFmtId="4" fontId="0" fillId="3" borderId="0" xfId="0" applyNumberFormat="1" applyFill="1" applyBorder="1"/>
    <xf numFmtId="43" fontId="0" fillId="0" borderId="0" xfId="0" applyNumberFormat="1" applyBorder="1"/>
    <xf numFmtId="2" fontId="3" fillId="0" borderId="2" xfId="0" applyNumberFormat="1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  <xf numFmtId="43" fontId="3" fillId="0" borderId="2" xfId="1" applyFont="1" applyBorder="1" applyAlignment="1">
      <alignment horizontal="right" vertical="center" wrapText="1" shrinkToFit="1"/>
    </xf>
    <xf numFmtId="43" fontId="3" fillId="2" borderId="2" xfId="1" applyFont="1" applyFill="1" applyBorder="1" applyAlignment="1">
      <alignment horizontal="right" vertical="center" wrapText="1" shrinkToFit="1"/>
    </xf>
    <xf numFmtId="0" fontId="3" fillId="2" borderId="2" xfId="0" applyFont="1" applyFill="1" applyBorder="1" applyAlignment="1">
      <alignment horizontal="right" vertical="center" wrapText="1" shrinkToFit="1"/>
    </xf>
    <xf numFmtId="4" fontId="3" fillId="0" borderId="2" xfId="0" applyNumberFormat="1" applyFont="1" applyFill="1" applyBorder="1" applyAlignment="1">
      <alignment horizontal="right" vertical="center" wrapText="1" shrinkToFit="1"/>
    </xf>
    <xf numFmtId="4" fontId="3" fillId="2" borderId="2" xfId="0" applyNumberFormat="1" applyFont="1" applyFill="1" applyBorder="1" applyAlignment="1">
      <alignment horizontal="right" vertical="center" wrapText="1" shrinkToFit="1"/>
    </xf>
    <xf numFmtId="43" fontId="3" fillId="0" borderId="2" xfId="1" applyFont="1" applyFill="1" applyBorder="1" applyAlignment="1">
      <alignment horizontal="right" vertical="center" wrapText="1" shrinkToFit="1"/>
    </xf>
    <xf numFmtId="0" fontId="3" fillId="2" borderId="2" xfId="0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43" fontId="20" fillId="0" borderId="2" xfId="1" applyFont="1" applyFill="1" applyBorder="1" applyAlignment="1">
      <alignment horizontal="right" vertical="center" wrapText="1" shrinkToFit="1"/>
    </xf>
    <xf numFmtId="2" fontId="20" fillId="0" borderId="2" xfId="0" applyNumberFormat="1" applyFont="1" applyFill="1" applyBorder="1" applyAlignment="1">
      <alignment horizontal="right" vertical="center" wrapText="1" shrinkToFit="1"/>
    </xf>
    <xf numFmtId="0" fontId="20" fillId="0" borderId="2" xfId="0" applyFont="1" applyFill="1" applyBorder="1" applyAlignment="1">
      <alignment horizontal="right" vertical="center" wrapText="1" shrinkToFit="1"/>
    </xf>
    <xf numFmtId="0" fontId="3" fillId="2" borderId="2" xfId="0" applyFont="1" applyFill="1" applyBorder="1" applyAlignment="1">
      <alignment horizontal="center" vertical="center" shrinkToFit="1"/>
    </xf>
    <xf numFmtId="0" fontId="20" fillId="2" borderId="2" xfId="0" applyFont="1" applyFill="1" applyBorder="1" applyAlignment="1">
      <alignment horizontal="center" vertical="center" wrapText="1" shrinkToFit="1"/>
    </xf>
    <xf numFmtId="2" fontId="3" fillId="2" borderId="2" xfId="0" applyNumberFormat="1" applyFont="1" applyFill="1" applyBorder="1" applyAlignment="1">
      <alignment horizontal="right" vertical="center" wrapText="1" shrinkToFit="1"/>
    </xf>
    <xf numFmtId="43" fontId="20" fillId="2" borderId="2" xfId="1" applyFont="1" applyFill="1" applyBorder="1" applyAlignment="1">
      <alignment horizontal="right" vertical="center" wrapText="1" shrinkToFit="1"/>
    </xf>
    <xf numFmtId="43" fontId="3" fillId="0" borderId="2" xfId="1" applyFont="1" applyFill="1" applyBorder="1" applyAlignment="1">
      <alignment vertical="center" shrinkToFit="1"/>
    </xf>
    <xf numFmtId="4" fontId="3" fillId="0" borderId="2" xfId="0" applyNumberFormat="1" applyFont="1" applyFill="1" applyBorder="1" applyAlignment="1">
      <alignment vertical="center" shrinkToFit="1"/>
    </xf>
    <xf numFmtId="43" fontId="3" fillId="2" borderId="2" xfId="1" applyFont="1" applyFill="1" applyBorder="1" applyAlignment="1">
      <alignment vertical="center" shrinkToFit="1"/>
    </xf>
    <xf numFmtId="4" fontId="3" fillId="2" borderId="2" xfId="0" applyNumberFormat="1" applyFont="1" applyFill="1" applyBorder="1" applyAlignment="1">
      <alignment vertical="center" shrinkToFit="1"/>
    </xf>
    <xf numFmtId="2" fontId="20" fillId="2" borderId="2" xfId="0" applyNumberFormat="1" applyFont="1" applyFill="1" applyBorder="1" applyAlignment="1">
      <alignment horizontal="right" vertical="center" wrapText="1" shrinkToFit="1"/>
    </xf>
    <xf numFmtId="0" fontId="20" fillId="2" borderId="2" xfId="0" applyFont="1" applyFill="1" applyBorder="1" applyAlignment="1">
      <alignment horizontal="right" vertical="center" wrapText="1" shrinkToFit="1"/>
    </xf>
    <xf numFmtId="0" fontId="5" fillId="3" borderId="2" xfId="0" applyFont="1" applyFill="1" applyBorder="1" applyAlignment="1">
      <alignment horizontal="center" wrapText="1" shrinkToFit="1"/>
    </xf>
    <xf numFmtId="0" fontId="15" fillId="3" borderId="2" xfId="0" applyFont="1" applyFill="1" applyBorder="1" applyAlignment="1">
      <alignment horizontal="center" wrapText="1" shrinkToFit="1"/>
    </xf>
    <xf numFmtId="0" fontId="5" fillId="3" borderId="2" xfId="0" applyFont="1" applyFill="1" applyBorder="1" applyAlignment="1">
      <alignment horizontal="center" shrinkToFit="1"/>
    </xf>
    <xf numFmtId="0" fontId="17" fillId="0" borderId="0" xfId="0" applyFont="1" applyFill="1" applyBorder="1" applyAlignment="1">
      <alignment horizontal="center" wrapText="1" shrinkToFit="1"/>
    </xf>
    <xf numFmtId="0" fontId="15" fillId="3" borderId="2" xfId="0" applyFont="1" applyFill="1" applyBorder="1" applyAlignment="1">
      <alignment wrapText="1" shrinkToFit="1"/>
    </xf>
    <xf numFmtId="43" fontId="15" fillId="3" borderId="2" xfId="1" applyFont="1" applyFill="1" applyBorder="1" applyAlignment="1">
      <alignment wrapText="1" shrinkToFit="1"/>
    </xf>
    <xf numFmtId="0" fontId="5" fillId="0" borderId="0" xfId="0" applyFont="1" applyBorder="1" applyAlignment="1"/>
    <xf numFmtId="0" fontId="15" fillId="0" borderId="0" xfId="0" applyFont="1" applyBorder="1" applyAlignment="1"/>
    <xf numFmtId="14" fontId="5" fillId="0" borderId="32" xfId="0" applyNumberFormat="1" applyFont="1" applyBorder="1" applyAlignment="1"/>
    <xf numFmtId="0" fontId="5" fillId="0" borderId="31" xfId="0" applyFont="1" applyBorder="1" applyAlignment="1"/>
    <xf numFmtId="10" fontId="5" fillId="0" borderId="32" xfId="0" applyNumberFormat="1" applyFont="1" applyBorder="1" applyAlignment="1"/>
    <xf numFmtId="0" fontId="5" fillId="0" borderId="33" xfId="0" applyFont="1" applyBorder="1" applyAlignment="1"/>
    <xf numFmtId="0" fontId="15" fillId="0" borderId="1" xfId="0" applyFont="1" applyBorder="1" applyAlignment="1"/>
    <xf numFmtId="10" fontId="5" fillId="0" borderId="34" xfId="0" applyNumberFormat="1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21" fillId="3" borderId="2" xfId="0" applyFont="1" applyFill="1" applyBorder="1" applyAlignment="1">
      <alignment vertical="center" wrapText="1" shrinkToFit="1"/>
    </xf>
    <xf numFmtId="0" fontId="5" fillId="3" borderId="2" xfId="0" applyFont="1" applyFill="1" applyBorder="1" applyAlignment="1">
      <alignment vertical="center" shrinkToFit="1"/>
    </xf>
    <xf numFmtId="0" fontId="5" fillId="3" borderId="2" xfId="0" applyFont="1" applyFill="1" applyBorder="1" applyAlignment="1">
      <alignment horizontal="left" vertical="center" wrapText="1" shrinkToFit="1"/>
    </xf>
    <xf numFmtId="0" fontId="5" fillId="3" borderId="2" xfId="0" applyFont="1" applyFill="1" applyBorder="1" applyAlignment="1">
      <alignment vertical="center" wrapText="1" shrinkToFit="1"/>
    </xf>
    <xf numFmtId="43" fontId="2" fillId="3" borderId="2" xfId="0" applyNumberFormat="1" applyFont="1" applyFill="1" applyBorder="1" applyAlignment="1">
      <alignment horizontal="right" vertical="center" wrapText="1" shrinkToFit="1"/>
    </xf>
    <xf numFmtId="43" fontId="2" fillId="3" borderId="2" xfId="1" applyFont="1" applyFill="1" applyBorder="1" applyAlignment="1">
      <alignment horizontal="right" vertical="center" wrapText="1" shrinkToFit="1"/>
    </xf>
    <xf numFmtId="43" fontId="5" fillId="3" borderId="2" xfId="1" applyFont="1" applyFill="1" applyBorder="1" applyAlignment="1">
      <alignment horizontal="right" vertical="center" wrapText="1" shrinkToFit="1"/>
    </xf>
    <xf numFmtId="43" fontId="5" fillId="3" borderId="2" xfId="0" applyNumberFormat="1" applyFont="1" applyFill="1" applyBorder="1" applyAlignment="1">
      <alignment horizontal="right" vertical="center" wrapText="1" shrinkToFit="1"/>
    </xf>
    <xf numFmtId="43" fontId="13" fillId="3" borderId="2" xfId="0" applyNumberFormat="1" applyFont="1" applyFill="1" applyBorder="1" applyAlignment="1">
      <alignment horizontal="right" vertical="center" shrinkToFit="1"/>
    </xf>
    <xf numFmtId="0" fontId="3" fillId="0" borderId="1" xfId="0" applyFont="1" applyBorder="1"/>
    <xf numFmtId="43" fontId="3" fillId="0" borderId="1" xfId="1" applyFont="1" applyBorder="1" applyAlignment="1">
      <alignment wrapText="1"/>
    </xf>
    <xf numFmtId="43" fontId="3" fillId="0" borderId="1" xfId="1" applyFont="1" applyBorder="1"/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wrapText="1" shrinkToFit="1"/>
    </xf>
    <xf numFmtId="0" fontId="3" fillId="0" borderId="2" xfId="0" applyFont="1" applyBorder="1" applyAlignment="1">
      <alignment horizontal="center" shrinkToFit="1"/>
    </xf>
    <xf numFmtId="0" fontId="3" fillId="0" borderId="2" xfId="0" applyFont="1" applyBorder="1" applyAlignment="1">
      <alignment horizontal="right" wrapText="1" shrinkToFit="1"/>
    </xf>
    <xf numFmtId="0" fontId="5" fillId="0" borderId="1" xfId="0" applyFont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wrapText="1" shrinkToFit="1"/>
    </xf>
    <xf numFmtId="0" fontId="13" fillId="3" borderId="4" xfId="0" applyFont="1" applyFill="1" applyBorder="1" applyAlignment="1">
      <alignment horizontal="center" wrapText="1" shrinkToFit="1"/>
    </xf>
    <xf numFmtId="0" fontId="13" fillId="3" borderId="5" xfId="0" applyFont="1" applyFill="1" applyBorder="1" applyAlignment="1">
      <alignment horizontal="center" wrapText="1" shrinkToFit="1"/>
    </xf>
    <xf numFmtId="0" fontId="15" fillId="2" borderId="3" xfId="0" applyFont="1" applyFill="1" applyBorder="1" applyAlignment="1">
      <alignment horizontal="center" wrapText="1" shrinkToFit="1"/>
    </xf>
    <xf numFmtId="0" fontId="15" fillId="2" borderId="4" xfId="0" applyFont="1" applyFill="1" applyBorder="1" applyAlignment="1">
      <alignment horizontal="center" wrapText="1" shrinkToFit="1"/>
    </xf>
    <xf numFmtId="0" fontId="15" fillId="2" borderId="5" xfId="0" applyFont="1" applyFill="1" applyBorder="1" applyAlignment="1">
      <alignment horizontal="center" wrapText="1" shrinkToFit="1"/>
    </xf>
    <xf numFmtId="0" fontId="2" fillId="0" borderId="0" xfId="0" applyFont="1" applyBorder="1" applyAlignment="1">
      <alignment horizontal="center"/>
    </xf>
    <xf numFmtId="43" fontId="2" fillId="0" borderId="0" xfId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shrinkToFi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 horizontal="center" shrinkToFit="1"/>
    </xf>
    <xf numFmtId="0" fontId="7" fillId="0" borderId="24" xfId="0" applyFont="1" applyBorder="1" applyAlignment="1">
      <alignment horizontal="center" shrinkToFit="1"/>
    </xf>
    <xf numFmtId="0" fontId="7" fillId="0" borderId="3" xfId="0" applyFont="1" applyBorder="1" applyAlignment="1">
      <alignment horizontal="center" wrapText="1" shrinkToFit="1"/>
    </xf>
    <xf numFmtId="0" fontId="7" fillId="0" borderId="4" xfId="0" applyFont="1" applyBorder="1" applyAlignment="1">
      <alignment horizontal="center" wrapText="1" shrinkToFit="1"/>
    </xf>
    <xf numFmtId="0" fontId="7" fillId="0" borderId="21" xfId="0" applyFont="1" applyBorder="1" applyAlignment="1">
      <alignment horizontal="center" wrapText="1" shrinkToFit="1"/>
    </xf>
    <xf numFmtId="0" fontId="10" fillId="0" borderId="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4" xfId="0" applyFont="1" applyFill="1" applyBorder="1" applyAlignment="1"/>
    <xf numFmtId="0" fontId="2" fillId="0" borderId="4" xfId="0" applyFont="1" applyFill="1" applyBorder="1" applyAlignment="1"/>
    <xf numFmtId="0" fontId="13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 shrinkToFit="1"/>
    </xf>
    <xf numFmtId="0" fontId="3" fillId="0" borderId="4" xfId="0" applyFont="1" applyBorder="1" applyAlignment="1">
      <alignment horizontal="center" wrapText="1" shrinkToFit="1"/>
    </xf>
    <xf numFmtId="0" fontId="3" fillId="0" borderId="21" xfId="0" applyFont="1" applyBorder="1" applyAlignment="1">
      <alignment horizontal="center" wrapText="1" shrinkToFi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99"/>
      <color rgb="FFFF3300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156883</xdr:colOff>
      <xdr:row>0</xdr:row>
      <xdr:rowOff>56029</xdr:rowOff>
    </xdr:from>
    <xdr:to>
      <xdr:col>2</xdr:col>
      <xdr:colOff>156884</xdr:colOff>
      <xdr:row>0</xdr:row>
      <xdr:rowOff>968450</xdr:rowOff>
    </xdr:to>
    <xdr:pic>
      <xdr:nvPicPr>
        <xdr:cNvPr id="2" name="Imagem 1" descr="down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4765" y="56029"/>
          <a:ext cx="1131795" cy="912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157260</xdr:rowOff>
    </xdr:from>
    <xdr:to>
      <xdr:col>1</xdr:col>
      <xdr:colOff>352425</xdr:colOff>
      <xdr:row>2</xdr:row>
      <xdr:rowOff>216463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57260"/>
          <a:ext cx="838200" cy="77357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0</xdr:row>
      <xdr:rowOff>44823</xdr:rowOff>
    </xdr:from>
    <xdr:to>
      <xdr:col>1</xdr:col>
      <xdr:colOff>450541</xdr:colOff>
      <xdr:row>2</xdr:row>
      <xdr:rowOff>288975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29" y="44823"/>
          <a:ext cx="999630" cy="92771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96"/>
  <sheetViews>
    <sheetView tabSelected="1" view="pageBreakPreview" topLeftCell="A116" zoomScale="85" zoomScaleSheetLayoutView="85" workbookViewId="0">
      <selection activeCell="G128" sqref="G128"/>
    </sheetView>
  </sheetViews>
  <sheetFormatPr defaultRowHeight="15"/>
  <cols>
    <col min="1" max="1" width="8" customWidth="1"/>
    <col min="2" max="2" width="17" customWidth="1"/>
    <col min="3" max="3" width="12.140625" customWidth="1"/>
    <col min="4" max="4" width="91.28515625" customWidth="1"/>
    <col min="5" max="5" width="7.7109375" customWidth="1"/>
    <col min="6" max="6" width="11.5703125" customWidth="1"/>
    <col min="7" max="7" width="15.42578125" customWidth="1"/>
    <col min="8" max="8" width="16.28515625" customWidth="1"/>
    <col min="9" max="9" width="18.5703125" customWidth="1"/>
    <col min="11" max="11" width="10.85546875" bestFit="1" customWidth="1"/>
  </cols>
  <sheetData>
    <row r="1" spans="1:76" s="42" customFormat="1" ht="78.75" customHeight="1">
      <c r="A1" s="190" t="s">
        <v>227</v>
      </c>
      <c r="B1" s="191"/>
      <c r="C1" s="191"/>
      <c r="D1" s="191"/>
      <c r="E1" s="191"/>
      <c r="F1" s="191"/>
      <c r="G1" s="191"/>
      <c r="H1" s="192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</row>
    <row r="2" spans="1:76" s="42" customFormat="1" ht="10.5" customHeight="1">
      <c r="A2" s="193"/>
      <c r="B2" s="194"/>
      <c r="C2" s="194"/>
      <c r="D2" s="194"/>
      <c r="E2" s="194"/>
      <c r="F2" s="194"/>
      <c r="G2" s="194"/>
      <c r="H2" s="195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</row>
    <row r="3" spans="1:76" s="42" customFormat="1" ht="1.5" hidden="1" customHeight="1">
      <c r="A3" s="196"/>
      <c r="B3" s="197"/>
      <c r="C3" s="197"/>
      <c r="D3" s="197"/>
      <c r="E3" s="197"/>
      <c r="F3" s="197"/>
      <c r="G3" s="197"/>
      <c r="H3" s="198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</row>
    <row r="4" spans="1:76" ht="21" customHeight="1">
      <c r="A4" s="170" t="s">
        <v>165</v>
      </c>
      <c r="B4" s="168"/>
      <c r="C4" s="168"/>
      <c r="D4" s="168"/>
      <c r="E4" s="199" t="s">
        <v>119</v>
      </c>
      <c r="F4" s="199"/>
      <c r="G4" s="199"/>
      <c r="H4" s="169">
        <v>372192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</row>
    <row r="5" spans="1:76" ht="18">
      <c r="A5" s="170" t="s">
        <v>204</v>
      </c>
      <c r="B5" s="167"/>
      <c r="C5" s="167"/>
      <c r="D5" s="167"/>
      <c r="E5" s="199" t="s">
        <v>120</v>
      </c>
      <c r="F5" s="199"/>
      <c r="G5" s="199"/>
      <c r="H5" s="171">
        <v>1.2833000000000001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76" ht="18.75" customHeight="1">
      <c r="A6" s="172" t="s">
        <v>246</v>
      </c>
      <c r="B6" s="173"/>
      <c r="C6" s="173"/>
      <c r="D6" s="173"/>
      <c r="E6" s="203" t="s">
        <v>121</v>
      </c>
      <c r="F6" s="203"/>
      <c r="G6" s="203"/>
      <c r="H6" s="174">
        <v>0.309</v>
      </c>
    </row>
    <row r="7" spans="1:76" ht="8.25" customHeight="1">
      <c r="A7" s="172"/>
      <c r="B7" s="173"/>
      <c r="C7" s="173"/>
      <c r="D7" s="173"/>
      <c r="E7" s="177"/>
      <c r="F7" s="177"/>
      <c r="G7" s="177"/>
      <c r="H7" s="174"/>
    </row>
    <row r="8" spans="1:76" ht="24.75" customHeight="1">
      <c r="A8" s="207" t="s">
        <v>248</v>
      </c>
      <c r="B8" s="208"/>
      <c r="C8" s="208"/>
      <c r="D8" s="208"/>
      <c r="E8" s="208"/>
      <c r="F8" s="208"/>
      <c r="G8" s="208"/>
      <c r="H8" s="208"/>
    </row>
    <row r="9" spans="1:76" ht="24.75" customHeight="1">
      <c r="A9" s="205" t="s">
        <v>105</v>
      </c>
      <c r="B9" s="206" t="s">
        <v>157</v>
      </c>
      <c r="C9" s="206" t="s">
        <v>245</v>
      </c>
      <c r="D9" s="205" t="s">
        <v>118</v>
      </c>
      <c r="E9" s="204" t="s">
        <v>136</v>
      </c>
      <c r="F9" s="204"/>
      <c r="G9" s="204"/>
      <c r="H9" s="204"/>
    </row>
    <row r="10" spans="1:76" ht="30.75" customHeight="1">
      <c r="A10" s="205"/>
      <c r="B10" s="206"/>
      <c r="C10" s="206"/>
      <c r="D10" s="205"/>
      <c r="E10" s="175" t="s">
        <v>122</v>
      </c>
      <c r="F10" s="175" t="s">
        <v>123</v>
      </c>
      <c r="G10" s="176" t="s">
        <v>124</v>
      </c>
      <c r="H10" s="176" t="s">
        <v>125</v>
      </c>
    </row>
    <row r="11" spans="1:76" ht="10.5" customHeight="1">
      <c r="A11" s="217"/>
      <c r="B11" s="218"/>
      <c r="C11" s="218"/>
      <c r="D11" s="218"/>
      <c r="E11" s="218"/>
      <c r="F11" s="218"/>
      <c r="G11" s="218"/>
      <c r="H11" s="219"/>
    </row>
    <row r="12" spans="1:76" s="49" customFormat="1" ht="23.25" customHeight="1">
      <c r="A12" s="161">
        <v>1</v>
      </c>
      <c r="B12" s="162"/>
      <c r="C12" s="162"/>
      <c r="D12" s="180" t="s">
        <v>126</v>
      </c>
      <c r="E12" s="44"/>
      <c r="F12" s="44"/>
      <c r="G12" s="44"/>
      <c r="H12" s="182">
        <f>SUM(H13:H20)</f>
        <v>24858.223699999999</v>
      </c>
      <c r="I12" s="92">
        <f>SUM(H13:H20)</f>
        <v>24858.223699999999</v>
      </c>
    </row>
    <row r="13" spans="1:76" ht="18" customHeight="1">
      <c r="A13" s="52" t="s">
        <v>212</v>
      </c>
      <c r="B13" s="52">
        <v>10501</v>
      </c>
      <c r="C13" s="52" t="s">
        <v>231</v>
      </c>
      <c r="D13" s="19" t="s">
        <v>4</v>
      </c>
      <c r="E13" s="52" t="s">
        <v>1</v>
      </c>
      <c r="F13" s="137">
        <v>85.53</v>
      </c>
      <c r="G13" s="138">
        <v>20.29</v>
      </c>
      <c r="H13" s="139">
        <f>F13*G13</f>
        <v>1735.4036999999998</v>
      </c>
      <c r="I13" s="133"/>
      <c r="J13" s="25"/>
    </row>
    <row r="14" spans="1:76" ht="20.25" customHeight="1">
      <c r="A14" s="52" t="s">
        <v>213</v>
      </c>
      <c r="B14" s="52">
        <v>20305</v>
      </c>
      <c r="C14" s="52" t="s">
        <v>231</v>
      </c>
      <c r="D14" s="19" t="s">
        <v>0</v>
      </c>
      <c r="E14" s="52" t="s">
        <v>1</v>
      </c>
      <c r="F14" s="137">
        <v>8</v>
      </c>
      <c r="G14" s="138">
        <v>277.45999999999998</v>
      </c>
      <c r="H14" s="139">
        <f t="shared" ref="H14:H20" si="0">F14*G14</f>
        <v>2219.6799999999998</v>
      </c>
      <c r="I14" s="133"/>
      <c r="J14" s="25"/>
    </row>
    <row r="15" spans="1:76" s="4" customFormat="1" ht="48.75" customHeight="1">
      <c r="A15" s="52" t="s">
        <v>2</v>
      </c>
      <c r="B15" s="115">
        <v>20350</v>
      </c>
      <c r="C15" s="52" t="s">
        <v>231</v>
      </c>
      <c r="D15" s="116" t="s">
        <v>148</v>
      </c>
      <c r="E15" s="115" t="s">
        <v>24</v>
      </c>
      <c r="F15" s="140">
        <v>60</v>
      </c>
      <c r="G15" s="141">
        <v>150.63999999999999</v>
      </c>
      <c r="H15" s="139">
        <f t="shared" si="0"/>
        <v>9038.4</v>
      </c>
      <c r="I15" s="133"/>
      <c r="J15" s="25"/>
    </row>
    <row r="16" spans="1:76" s="5" customFormat="1" ht="33" customHeight="1">
      <c r="A16" s="52" t="s">
        <v>3</v>
      </c>
      <c r="B16" s="52">
        <v>20710</v>
      </c>
      <c r="C16" s="52" t="s">
        <v>231</v>
      </c>
      <c r="D16" s="20" t="s">
        <v>147</v>
      </c>
      <c r="E16" s="52" t="s">
        <v>26</v>
      </c>
      <c r="F16" s="140">
        <v>1</v>
      </c>
      <c r="G16" s="142">
        <v>1588.82</v>
      </c>
      <c r="H16" s="139">
        <f t="shared" si="0"/>
        <v>1588.82</v>
      </c>
      <c r="I16" s="134"/>
      <c r="J16" s="25"/>
    </row>
    <row r="17" spans="1:10" s="25" customFormat="1" ht="50.25" customHeight="1">
      <c r="A17" s="52" t="s">
        <v>84</v>
      </c>
      <c r="B17" s="115">
        <v>20355</v>
      </c>
      <c r="C17" s="115" t="s">
        <v>231</v>
      </c>
      <c r="D17" s="116" t="s">
        <v>251</v>
      </c>
      <c r="E17" s="115" t="s">
        <v>26</v>
      </c>
      <c r="F17" s="140">
        <v>5</v>
      </c>
      <c r="G17" s="143">
        <v>719.95</v>
      </c>
      <c r="H17" s="139">
        <f t="shared" si="0"/>
        <v>3599.75</v>
      </c>
      <c r="I17" s="133"/>
    </row>
    <row r="18" spans="1:10" s="6" customFormat="1" ht="46.5" customHeight="1">
      <c r="A18" s="52" t="s">
        <v>214</v>
      </c>
      <c r="B18" s="52">
        <v>20356</v>
      </c>
      <c r="C18" s="52" t="s">
        <v>231</v>
      </c>
      <c r="D18" s="20" t="s">
        <v>115</v>
      </c>
      <c r="E18" s="52" t="s">
        <v>73</v>
      </c>
      <c r="F18" s="140">
        <v>5</v>
      </c>
      <c r="G18" s="142">
        <v>436.33</v>
      </c>
      <c r="H18" s="139">
        <f t="shared" si="0"/>
        <v>2181.65</v>
      </c>
      <c r="I18" s="133"/>
      <c r="J18" s="25"/>
    </row>
    <row r="19" spans="1:10" s="5" customFormat="1" ht="15.75">
      <c r="A19" s="52" t="s">
        <v>85</v>
      </c>
      <c r="B19" s="52">
        <v>20344</v>
      </c>
      <c r="C19" s="52" t="s">
        <v>231</v>
      </c>
      <c r="D19" s="20" t="s">
        <v>72</v>
      </c>
      <c r="E19" s="52" t="s">
        <v>26</v>
      </c>
      <c r="F19" s="140">
        <v>4</v>
      </c>
      <c r="G19" s="144">
        <v>1034.1099999999999</v>
      </c>
      <c r="H19" s="139">
        <f t="shared" si="0"/>
        <v>4136.4399999999996</v>
      </c>
      <c r="I19" s="133"/>
      <c r="J19" s="25"/>
    </row>
    <row r="20" spans="1:10" s="25" customFormat="1" ht="45.75">
      <c r="A20" s="52" t="s">
        <v>86</v>
      </c>
      <c r="B20" s="52">
        <v>30304</v>
      </c>
      <c r="C20" s="52" t="s">
        <v>231</v>
      </c>
      <c r="D20" s="20" t="s">
        <v>161</v>
      </c>
      <c r="E20" s="52" t="s">
        <v>7</v>
      </c>
      <c r="F20" s="144">
        <v>6</v>
      </c>
      <c r="G20" s="137">
        <v>59.68</v>
      </c>
      <c r="H20" s="139">
        <f t="shared" si="0"/>
        <v>358.08</v>
      </c>
      <c r="I20" s="133"/>
    </row>
    <row r="21" spans="1:10" s="14" customFormat="1" ht="9.75" customHeight="1">
      <c r="A21" s="200"/>
      <c r="B21" s="200"/>
      <c r="C21" s="200"/>
      <c r="D21" s="200"/>
      <c r="E21" s="200"/>
      <c r="F21" s="200"/>
      <c r="G21" s="200"/>
      <c r="H21" s="200"/>
      <c r="I21" s="25"/>
      <c r="J21" s="25"/>
    </row>
    <row r="22" spans="1:10" s="49" customFormat="1" ht="21.75" customHeight="1">
      <c r="A22" s="161">
        <v>2</v>
      </c>
      <c r="B22" s="162"/>
      <c r="C22" s="44"/>
      <c r="D22" s="181" t="s">
        <v>210</v>
      </c>
      <c r="E22" s="44"/>
      <c r="F22" s="48"/>
      <c r="G22" s="48"/>
      <c r="H22" s="183">
        <f>SUM(H23:H25)</f>
        <v>3194.6877999999997</v>
      </c>
      <c r="I22" s="92">
        <f>SUM(H23:H25)</f>
        <v>3194.6877999999997</v>
      </c>
    </row>
    <row r="23" spans="1:10" ht="15.75">
      <c r="A23" s="52" t="s">
        <v>5</v>
      </c>
      <c r="B23" s="52">
        <v>30101</v>
      </c>
      <c r="C23" s="52" t="s">
        <v>231</v>
      </c>
      <c r="D23" s="40" t="s">
        <v>6</v>
      </c>
      <c r="E23" s="52" t="s">
        <v>7</v>
      </c>
      <c r="F23" s="137">
        <v>9.57</v>
      </c>
      <c r="G23" s="138">
        <v>45.87</v>
      </c>
      <c r="H23" s="139">
        <f>F23*G23</f>
        <v>438.97589999999997</v>
      </c>
      <c r="I23" s="25"/>
      <c r="J23" s="25"/>
    </row>
    <row r="24" spans="1:10" ht="15.75">
      <c r="A24" s="52" t="s">
        <v>8</v>
      </c>
      <c r="B24" s="52">
        <v>30201</v>
      </c>
      <c r="C24" s="52" t="s">
        <v>231</v>
      </c>
      <c r="D24" s="40" t="s">
        <v>66</v>
      </c>
      <c r="E24" s="52" t="s">
        <v>7</v>
      </c>
      <c r="F24" s="144">
        <v>7.23</v>
      </c>
      <c r="G24" s="138">
        <v>49.39</v>
      </c>
      <c r="H24" s="139">
        <f t="shared" ref="H24:H25" si="1">F24*G24</f>
        <v>357.08970000000005</v>
      </c>
      <c r="I24" s="25"/>
      <c r="J24" s="25"/>
    </row>
    <row r="25" spans="1:10" ht="30.75">
      <c r="A25" s="52" t="s">
        <v>67</v>
      </c>
      <c r="B25" s="52">
        <v>30206</v>
      </c>
      <c r="C25" s="52" t="s">
        <v>231</v>
      </c>
      <c r="D25" s="40" t="s">
        <v>9</v>
      </c>
      <c r="E25" s="52" t="s">
        <v>7</v>
      </c>
      <c r="F25" s="144">
        <v>21.38</v>
      </c>
      <c r="G25" s="144">
        <v>112.19</v>
      </c>
      <c r="H25" s="139">
        <f t="shared" si="1"/>
        <v>2398.6221999999998</v>
      </c>
      <c r="I25" s="25"/>
      <c r="J25" s="25"/>
    </row>
    <row r="26" spans="1:10" ht="9" customHeight="1">
      <c r="A26" s="202"/>
      <c r="B26" s="202"/>
      <c r="C26" s="202"/>
      <c r="D26" s="202"/>
      <c r="E26" s="202"/>
      <c r="F26" s="202"/>
      <c r="G26" s="202"/>
      <c r="H26" s="202"/>
      <c r="I26" s="25"/>
      <c r="J26" s="25"/>
    </row>
    <row r="27" spans="1:10" s="46" customFormat="1" ht="23.25" customHeight="1">
      <c r="A27" s="161">
        <v>3</v>
      </c>
      <c r="B27" s="47"/>
      <c r="C27" s="47"/>
      <c r="D27" s="180" t="s">
        <v>162</v>
      </c>
      <c r="E27" s="47"/>
      <c r="F27" s="47"/>
      <c r="G27" s="47"/>
      <c r="H27" s="183">
        <f>SUM(H28:H32)</f>
        <v>13561.9617</v>
      </c>
      <c r="I27" s="94">
        <f>SUM(H28:H32)</f>
        <v>13561.9617</v>
      </c>
    </row>
    <row r="28" spans="1:10" ht="32.25" customHeight="1">
      <c r="A28" s="52" t="s">
        <v>10</v>
      </c>
      <c r="B28" s="52">
        <v>40206</v>
      </c>
      <c r="C28" s="52" t="s">
        <v>231</v>
      </c>
      <c r="D28" s="19" t="s">
        <v>11</v>
      </c>
      <c r="E28" s="52" t="s">
        <v>1</v>
      </c>
      <c r="F28" s="138">
        <v>60.15</v>
      </c>
      <c r="G28" s="138">
        <v>114.34</v>
      </c>
      <c r="H28" s="139">
        <f>F28*G28</f>
        <v>6877.5510000000004</v>
      </c>
      <c r="I28" s="25"/>
      <c r="J28" s="25"/>
    </row>
    <row r="29" spans="1:10" ht="33" customHeight="1">
      <c r="A29" s="52" t="s">
        <v>12</v>
      </c>
      <c r="B29" s="52">
        <v>40231</v>
      </c>
      <c r="C29" s="52" t="s">
        <v>231</v>
      </c>
      <c r="D29" s="19" t="s">
        <v>71</v>
      </c>
      <c r="E29" s="52" t="s">
        <v>7</v>
      </c>
      <c r="F29" s="144">
        <v>0.94</v>
      </c>
      <c r="G29" s="144">
        <v>496.79</v>
      </c>
      <c r="H29" s="139">
        <f t="shared" ref="H29:H32" si="2">F29*G29</f>
        <v>466.98259999999999</v>
      </c>
      <c r="I29" s="25"/>
      <c r="J29" s="25"/>
    </row>
    <row r="30" spans="1:10" ht="31.5" customHeight="1">
      <c r="A30" s="52" t="s">
        <v>14</v>
      </c>
      <c r="B30" s="52">
        <v>40237</v>
      </c>
      <c r="C30" s="52" t="s">
        <v>231</v>
      </c>
      <c r="D30" s="19" t="s">
        <v>13</v>
      </c>
      <c r="E30" s="52" t="s">
        <v>7</v>
      </c>
      <c r="F30" s="144">
        <v>4.43</v>
      </c>
      <c r="G30" s="138">
        <v>556.16999999999996</v>
      </c>
      <c r="H30" s="139">
        <f t="shared" si="2"/>
        <v>2463.8330999999998</v>
      </c>
      <c r="I30" s="25"/>
      <c r="J30" s="25"/>
    </row>
    <row r="31" spans="1:10" ht="30" customHeight="1">
      <c r="A31" s="52" t="s">
        <v>93</v>
      </c>
      <c r="B31" s="52">
        <v>40243</v>
      </c>
      <c r="C31" s="52" t="s">
        <v>231</v>
      </c>
      <c r="D31" s="19" t="s">
        <v>15</v>
      </c>
      <c r="E31" s="52" t="s">
        <v>16</v>
      </c>
      <c r="F31" s="144">
        <v>314.36</v>
      </c>
      <c r="G31" s="137">
        <v>8.76</v>
      </c>
      <c r="H31" s="139">
        <f t="shared" si="2"/>
        <v>2753.7936</v>
      </c>
      <c r="I31" s="25"/>
      <c r="J31" s="25"/>
    </row>
    <row r="32" spans="1:10" ht="49.5" customHeight="1">
      <c r="A32" s="52" t="s">
        <v>166</v>
      </c>
      <c r="B32" s="52">
        <v>50501</v>
      </c>
      <c r="C32" s="52" t="s">
        <v>231</v>
      </c>
      <c r="D32" s="19" t="s">
        <v>167</v>
      </c>
      <c r="E32" s="52" t="s">
        <v>1</v>
      </c>
      <c r="F32" s="144">
        <v>10.66</v>
      </c>
      <c r="G32" s="137">
        <v>93.79</v>
      </c>
      <c r="H32" s="139">
        <f t="shared" si="2"/>
        <v>999.80140000000006</v>
      </c>
      <c r="I32" s="25"/>
      <c r="J32" s="25"/>
    </row>
    <row r="33" spans="1:10" ht="9.75" customHeight="1">
      <c r="A33" s="200"/>
      <c r="B33" s="200"/>
      <c r="C33" s="200"/>
      <c r="D33" s="200"/>
      <c r="E33" s="200"/>
      <c r="F33" s="200"/>
      <c r="G33" s="200"/>
      <c r="H33" s="200"/>
      <c r="I33" s="25"/>
    </row>
    <row r="34" spans="1:10" s="45" customFormat="1" ht="23.25" customHeight="1">
      <c r="A34" s="161">
        <v>4</v>
      </c>
      <c r="B34" s="44"/>
      <c r="C34" s="44"/>
      <c r="D34" s="178" t="s">
        <v>127</v>
      </c>
      <c r="E34" s="44"/>
      <c r="F34" s="48"/>
      <c r="G34" s="48"/>
      <c r="H34" s="183">
        <f>SUM(H35:H38)</f>
        <v>13349.7991</v>
      </c>
      <c r="I34" s="93">
        <f>SUM(H35:H38)</f>
        <v>13349.7991</v>
      </c>
    </row>
    <row r="35" spans="1:10" ht="30.75">
      <c r="A35" s="52" t="s">
        <v>17</v>
      </c>
      <c r="B35" s="115">
        <v>40315</v>
      </c>
      <c r="C35" s="52" t="s">
        <v>231</v>
      </c>
      <c r="D35" s="19" t="s">
        <v>18</v>
      </c>
      <c r="E35" s="52" t="s">
        <v>7</v>
      </c>
      <c r="F35" s="144">
        <v>2.6</v>
      </c>
      <c r="G35" s="144">
        <v>664.28</v>
      </c>
      <c r="H35" s="139">
        <f>F35*G35</f>
        <v>1727.1279999999999</v>
      </c>
      <c r="I35" s="25"/>
      <c r="J35" s="25"/>
    </row>
    <row r="36" spans="1:10" ht="45.75">
      <c r="A36" s="52" t="s">
        <v>19</v>
      </c>
      <c r="B36" s="52">
        <v>40337</v>
      </c>
      <c r="C36" s="52" t="s">
        <v>231</v>
      </c>
      <c r="D36" s="19" t="s">
        <v>158</v>
      </c>
      <c r="E36" s="52" t="s">
        <v>1</v>
      </c>
      <c r="F36" s="144">
        <v>52.4</v>
      </c>
      <c r="G36" s="144">
        <v>142.13</v>
      </c>
      <c r="H36" s="139">
        <f t="shared" ref="H36:H38" si="3">F36*G36</f>
        <v>7447.6119999999992</v>
      </c>
      <c r="I36" s="25"/>
      <c r="J36" s="25"/>
    </row>
    <row r="37" spans="1:10" ht="30.75">
      <c r="A37" s="52" t="s">
        <v>20</v>
      </c>
      <c r="B37" s="52">
        <v>40328</v>
      </c>
      <c r="C37" s="52" t="s">
        <v>231</v>
      </c>
      <c r="D37" s="19" t="s">
        <v>15</v>
      </c>
      <c r="E37" s="52" t="s">
        <v>16</v>
      </c>
      <c r="F37" s="138">
        <v>247.72</v>
      </c>
      <c r="G37" s="144">
        <v>8.76</v>
      </c>
      <c r="H37" s="139">
        <f t="shared" si="3"/>
        <v>2170.0272</v>
      </c>
      <c r="I37" s="25"/>
      <c r="J37" s="25"/>
    </row>
    <row r="38" spans="1:10" ht="29.25" customHeight="1">
      <c r="A38" s="52" t="s">
        <v>114</v>
      </c>
      <c r="B38" s="52">
        <v>40602</v>
      </c>
      <c r="C38" s="52" t="s">
        <v>231</v>
      </c>
      <c r="D38" s="19" t="s">
        <v>21</v>
      </c>
      <c r="E38" s="52" t="s">
        <v>1</v>
      </c>
      <c r="F38" s="144">
        <v>17.47</v>
      </c>
      <c r="G38" s="138">
        <v>114.77</v>
      </c>
      <c r="H38" s="139">
        <f t="shared" si="3"/>
        <v>2005.0318999999997</v>
      </c>
      <c r="I38" s="25"/>
      <c r="J38" s="25"/>
    </row>
    <row r="39" spans="1:10" ht="9.75" customHeight="1">
      <c r="A39" s="201"/>
      <c r="B39" s="201"/>
      <c r="C39" s="201"/>
      <c r="D39" s="201"/>
      <c r="E39" s="201"/>
      <c r="F39" s="201"/>
      <c r="G39" s="201"/>
      <c r="H39" s="201"/>
      <c r="I39" s="25"/>
      <c r="J39" s="25"/>
    </row>
    <row r="40" spans="1:10" s="45" customFormat="1" ht="22.5" customHeight="1">
      <c r="A40" s="161">
        <v>5</v>
      </c>
      <c r="B40" s="44"/>
      <c r="C40" s="44"/>
      <c r="D40" s="178" t="s">
        <v>128</v>
      </c>
      <c r="E40" s="44"/>
      <c r="F40" s="48"/>
      <c r="G40" s="48"/>
      <c r="H40" s="183">
        <f>SUM(H41:H42)</f>
        <v>8409.5871000000006</v>
      </c>
      <c r="I40" s="93">
        <f>SUM(H41:H42)</f>
        <v>8409.5871000000006</v>
      </c>
    </row>
    <row r="41" spans="1:10" s="45" customFormat="1" ht="32.25" customHeight="1">
      <c r="A41" s="115" t="s">
        <v>168</v>
      </c>
      <c r="B41" s="115">
        <v>72132</v>
      </c>
      <c r="C41" s="115" t="s">
        <v>233</v>
      </c>
      <c r="D41" s="21" t="s">
        <v>170</v>
      </c>
      <c r="E41" s="115" t="s">
        <v>1</v>
      </c>
      <c r="F41" s="145">
        <v>27.69</v>
      </c>
      <c r="G41" s="145">
        <v>79.45</v>
      </c>
      <c r="H41" s="140">
        <f>F41*G41</f>
        <v>2199.9705000000004</v>
      </c>
      <c r="I41" s="93"/>
    </row>
    <row r="42" spans="1:10" ht="50.25" customHeight="1">
      <c r="A42" s="115" t="s">
        <v>23</v>
      </c>
      <c r="B42" s="52">
        <v>50605</v>
      </c>
      <c r="C42" s="52" t="s">
        <v>231</v>
      </c>
      <c r="D42" s="19" t="s">
        <v>22</v>
      </c>
      <c r="E42" s="52" t="s">
        <v>1</v>
      </c>
      <c r="F42" s="138">
        <v>107.47</v>
      </c>
      <c r="G42" s="144">
        <v>57.78</v>
      </c>
      <c r="H42" s="139">
        <f t="shared" ref="H42" si="4">F42*G42</f>
        <v>6209.6166000000003</v>
      </c>
      <c r="I42" s="25"/>
      <c r="J42" s="25"/>
    </row>
    <row r="43" spans="1:10" ht="9.75" customHeight="1">
      <c r="A43" s="200"/>
      <c r="B43" s="200"/>
      <c r="C43" s="200"/>
      <c r="D43" s="200"/>
      <c r="E43" s="200"/>
      <c r="F43" s="200"/>
      <c r="G43" s="200"/>
      <c r="H43" s="200"/>
      <c r="I43" s="25"/>
    </row>
    <row r="44" spans="1:10" s="45" customFormat="1" ht="20.25" customHeight="1">
      <c r="A44" s="161">
        <v>6</v>
      </c>
      <c r="B44" s="44"/>
      <c r="C44" s="44"/>
      <c r="D44" s="178" t="s">
        <v>129</v>
      </c>
      <c r="E44" s="44"/>
      <c r="F44" s="48"/>
      <c r="G44" s="48"/>
      <c r="H44" s="183">
        <f>SUM(H45:H52)</f>
        <v>12450.107599999999</v>
      </c>
      <c r="I44" s="93">
        <f>SUM(H45:H52)</f>
        <v>12450.107599999999</v>
      </c>
    </row>
    <row r="45" spans="1:10" ht="30.75">
      <c r="A45" s="146" t="s">
        <v>25</v>
      </c>
      <c r="B45" s="146">
        <v>60108</v>
      </c>
      <c r="C45" s="146" t="s">
        <v>231</v>
      </c>
      <c r="D45" s="114" t="s">
        <v>53</v>
      </c>
      <c r="E45" s="146" t="s">
        <v>26</v>
      </c>
      <c r="F45" s="144">
        <v>4</v>
      </c>
      <c r="G45" s="144">
        <v>258.62</v>
      </c>
      <c r="H45" s="144">
        <f>F45*G45</f>
        <v>1034.48</v>
      </c>
      <c r="I45" s="25"/>
      <c r="J45" s="25"/>
    </row>
    <row r="46" spans="1:10" ht="15.75">
      <c r="A46" s="146" t="s">
        <v>215</v>
      </c>
      <c r="B46" s="52">
        <v>71104</v>
      </c>
      <c r="C46" s="146" t="s">
        <v>231</v>
      </c>
      <c r="D46" s="19" t="s">
        <v>174</v>
      </c>
      <c r="E46" s="52" t="s">
        <v>1</v>
      </c>
      <c r="F46" s="144">
        <v>3.78</v>
      </c>
      <c r="G46" s="144">
        <v>446.67</v>
      </c>
      <c r="H46" s="139">
        <f>F46*G46</f>
        <v>1688.4125999999999</v>
      </c>
      <c r="I46" s="25"/>
      <c r="J46" s="25"/>
    </row>
    <row r="47" spans="1:10" ht="60" customHeight="1">
      <c r="A47" s="146" t="s">
        <v>216</v>
      </c>
      <c r="B47" s="115">
        <v>61302</v>
      </c>
      <c r="C47" s="115" t="s">
        <v>231</v>
      </c>
      <c r="D47" s="21" t="s">
        <v>249</v>
      </c>
      <c r="E47" s="115" t="s">
        <v>26</v>
      </c>
      <c r="F47" s="140">
        <v>2</v>
      </c>
      <c r="G47" s="140">
        <v>824.96</v>
      </c>
      <c r="H47" s="139">
        <f>F47*G47</f>
        <v>1649.92</v>
      </c>
      <c r="I47" s="25"/>
      <c r="J47" s="25"/>
    </row>
    <row r="48" spans="1:10" ht="60" customHeight="1">
      <c r="A48" s="146" t="s">
        <v>27</v>
      </c>
      <c r="B48" s="115">
        <v>62504</v>
      </c>
      <c r="C48" s="115" t="s">
        <v>231</v>
      </c>
      <c r="D48" s="21" t="s">
        <v>182</v>
      </c>
      <c r="E48" s="115" t="s">
        <v>26</v>
      </c>
      <c r="F48" s="140">
        <v>1</v>
      </c>
      <c r="G48" s="140">
        <v>3196.86</v>
      </c>
      <c r="H48" s="139">
        <f>F48*G48</f>
        <v>3196.86</v>
      </c>
      <c r="I48" s="25"/>
      <c r="J48" s="25"/>
    </row>
    <row r="49" spans="1:10" ht="15.75">
      <c r="A49" s="146" t="s">
        <v>266</v>
      </c>
      <c r="B49" s="115" t="s">
        <v>232</v>
      </c>
      <c r="C49" s="115" t="s">
        <v>43</v>
      </c>
      <c r="D49" s="21" t="s">
        <v>175</v>
      </c>
      <c r="E49" s="115" t="s">
        <v>26</v>
      </c>
      <c r="F49" s="140">
        <v>3</v>
      </c>
      <c r="G49" s="153">
        <v>189.8</v>
      </c>
      <c r="H49" s="139">
        <f t="shared" ref="H49:H52" si="5">F49*G49</f>
        <v>569.40000000000009</v>
      </c>
      <c r="I49" s="25"/>
      <c r="J49" s="25"/>
    </row>
    <row r="50" spans="1:10" ht="45.75" customHeight="1">
      <c r="A50" s="146" t="s">
        <v>87</v>
      </c>
      <c r="B50" s="115" t="s">
        <v>232</v>
      </c>
      <c r="C50" s="115" t="s">
        <v>43</v>
      </c>
      <c r="D50" s="21" t="s">
        <v>203</v>
      </c>
      <c r="E50" s="115" t="s">
        <v>26</v>
      </c>
      <c r="F50" s="140">
        <v>2</v>
      </c>
      <c r="G50" s="140">
        <v>1800</v>
      </c>
      <c r="H50" s="139">
        <f t="shared" si="5"/>
        <v>3600</v>
      </c>
      <c r="I50" s="25"/>
      <c r="J50" s="25"/>
    </row>
    <row r="51" spans="1:10" ht="15.75">
      <c r="A51" s="146" t="s">
        <v>88</v>
      </c>
      <c r="B51" s="115">
        <v>130317</v>
      </c>
      <c r="C51" s="115" t="s">
        <v>231</v>
      </c>
      <c r="D51" s="21" t="s">
        <v>250</v>
      </c>
      <c r="E51" s="115" t="s">
        <v>24</v>
      </c>
      <c r="F51" s="140">
        <v>5.5</v>
      </c>
      <c r="G51" s="141">
        <v>72.77</v>
      </c>
      <c r="H51" s="139">
        <f t="shared" si="5"/>
        <v>400.23499999999996</v>
      </c>
      <c r="I51" s="25"/>
      <c r="J51" s="25"/>
    </row>
    <row r="52" spans="1:10" ht="18.75" customHeight="1">
      <c r="A52" s="146" t="s">
        <v>89</v>
      </c>
      <c r="B52" s="52">
        <v>130308</v>
      </c>
      <c r="C52" s="52" t="s">
        <v>231</v>
      </c>
      <c r="D52" s="21" t="s">
        <v>42</v>
      </c>
      <c r="E52" s="52" t="s">
        <v>24</v>
      </c>
      <c r="F52" s="144">
        <v>6</v>
      </c>
      <c r="G52" s="144">
        <v>51.8</v>
      </c>
      <c r="H52" s="139">
        <f t="shared" si="5"/>
        <v>310.79999999999995</v>
      </c>
      <c r="I52" s="25"/>
      <c r="J52" s="25"/>
    </row>
    <row r="53" spans="1:10" ht="9.75" customHeight="1">
      <c r="A53" s="200"/>
      <c r="B53" s="200"/>
      <c r="C53" s="200"/>
      <c r="D53" s="200"/>
      <c r="E53" s="200"/>
      <c r="F53" s="200"/>
      <c r="G53" s="200"/>
      <c r="H53" s="200"/>
      <c r="I53" s="25"/>
      <c r="J53" s="25"/>
    </row>
    <row r="54" spans="1:10" s="45" customFormat="1" ht="21" customHeight="1">
      <c r="A54" s="161">
        <v>7</v>
      </c>
      <c r="B54" s="44"/>
      <c r="C54" s="44"/>
      <c r="D54" s="178" t="s">
        <v>130</v>
      </c>
      <c r="E54" s="44"/>
      <c r="F54" s="48"/>
      <c r="G54" s="48"/>
      <c r="H54" s="183">
        <f>SUM(H55:H60)</f>
        <v>50196.84</v>
      </c>
      <c r="I54" s="93">
        <f>SUM(H55:H60)</f>
        <v>50196.84</v>
      </c>
    </row>
    <row r="55" spans="1:10" ht="51" customHeight="1">
      <c r="A55" s="115" t="s">
        <v>28</v>
      </c>
      <c r="B55" s="115">
        <v>90101</v>
      </c>
      <c r="C55" s="115" t="s">
        <v>231</v>
      </c>
      <c r="D55" s="21" t="s">
        <v>219</v>
      </c>
      <c r="E55" s="115" t="s">
        <v>1</v>
      </c>
      <c r="F55" s="144">
        <v>119</v>
      </c>
      <c r="G55" s="144">
        <v>185.98</v>
      </c>
      <c r="H55" s="140">
        <f>F55*G55</f>
        <v>22131.62</v>
      </c>
      <c r="I55" s="25"/>
      <c r="J55" s="25"/>
    </row>
    <row r="56" spans="1:10" ht="30.75">
      <c r="A56" s="115" t="s">
        <v>29</v>
      </c>
      <c r="B56" s="52">
        <v>90211</v>
      </c>
      <c r="C56" s="115" t="s">
        <v>231</v>
      </c>
      <c r="D56" s="19" t="s">
        <v>176</v>
      </c>
      <c r="E56" s="52" t="s">
        <v>1</v>
      </c>
      <c r="F56" s="144">
        <v>119</v>
      </c>
      <c r="G56" s="144">
        <v>132.33000000000001</v>
      </c>
      <c r="H56" s="140">
        <f t="shared" ref="H56:H60" si="6">F56*G56</f>
        <v>15747.270000000002</v>
      </c>
      <c r="I56" s="25"/>
      <c r="J56" s="25"/>
    </row>
    <row r="57" spans="1:10" ht="15.75">
      <c r="A57" s="115" t="s">
        <v>234</v>
      </c>
      <c r="B57" s="147" t="s">
        <v>232</v>
      </c>
      <c r="C57" s="52" t="s">
        <v>43</v>
      </c>
      <c r="D57" s="21" t="s">
        <v>177</v>
      </c>
      <c r="E57" s="115" t="s">
        <v>24</v>
      </c>
      <c r="F57" s="140">
        <v>18</v>
      </c>
      <c r="G57" s="140">
        <v>144.41999999999999</v>
      </c>
      <c r="H57" s="140">
        <f t="shared" si="6"/>
        <v>2599.56</v>
      </c>
      <c r="I57" s="25"/>
      <c r="J57" s="25"/>
    </row>
    <row r="58" spans="1:10" ht="30.75">
      <c r="A58" s="115" t="s">
        <v>235</v>
      </c>
      <c r="B58" s="147" t="s">
        <v>232</v>
      </c>
      <c r="C58" s="52" t="s">
        <v>43</v>
      </c>
      <c r="D58" s="21" t="s">
        <v>217</v>
      </c>
      <c r="E58" s="115" t="s">
        <v>24</v>
      </c>
      <c r="F58" s="140">
        <v>67</v>
      </c>
      <c r="G58" s="140">
        <v>95.59</v>
      </c>
      <c r="H58" s="140">
        <f t="shared" si="6"/>
        <v>6404.5300000000007</v>
      </c>
      <c r="I58" s="25"/>
      <c r="J58" s="25"/>
    </row>
    <row r="59" spans="1:10" ht="29.25" customHeight="1">
      <c r="A59" s="115" t="s">
        <v>236</v>
      </c>
      <c r="B59" s="147" t="s">
        <v>232</v>
      </c>
      <c r="C59" s="52" t="s">
        <v>43</v>
      </c>
      <c r="D59" s="21" t="s">
        <v>218</v>
      </c>
      <c r="E59" s="115" t="s">
        <v>24</v>
      </c>
      <c r="F59" s="140">
        <v>22</v>
      </c>
      <c r="G59" s="140">
        <v>62.61</v>
      </c>
      <c r="H59" s="140">
        <f t="shared" si="6"/>
        <v>1377.42</v>
      </c>
      <c r="I59" s="25"/>
      <c r="J59" s="25"/>
    </row>
    <row r="60" spans="1:10" ht="29.25" customHeight="1">
      <c r="A60" s="115" t="s">
        <v>237</v>
      </c>
      <c r="B60" s="147" t="s">
        <v>232</v>
      </c>
      <c r="C60" s="52" t="s">
        <v>43</v>
      </c>
      <c r="D60" s="21" t="s">
        <v>224</v>
      </c>
      <c r="E60" s="115" t="s">
        <v>24</v>
      </c>
      <c r="F60" s="140">
        <v>33</v>
      </c>
      <c r="G60" s="140">
        <v>58.68</v>
      </c>
      <c r="H60" s="140">
        <f t="shared" si="6"/>
        <v>1936.44</v>
      </c>
      <c r="I60" s="136">
        <f>SUM(H57:H60)</f>
        <v>12317.95</v>
      </c>
      <c r="J60" s="25"/>
    </row>
    <row r="61" spans="1:10" ht="10.5" customHeight="1">
      <c r="A61" s="200"/>
      <c r="B61" s="200"/>
      <c r="C61" s="200"/>
      <c r="D61" s="200"/>
      <c r="E61" s="200"/>
      <c r="F61" s="200"/>
      <c r="G61" s="200"/>
      <c r="H61" s="200"/>
      <c r="I61" s="25"/>
      <c r="J61" s="25"/>
    </row>
    <row r="62" spans="1:10" s="45" customFormat="1" ht="21.75" customHeight="1">
      <c r="A62" s="161">
        <v>8</v>
      </c>
      <c r="B62" s="44"/>
      <c r="C62" s="44"/>
      <c r="D62" s="178" t="s">
        <v>131</v>
      </c>
      <c r="E62" s="44"/>
      <c r="F62" s="48"/>
      <c r="G62" s="48"/>
      <c r="H62" s="183">
        <f>SUM(H63:H66)</f>
        <v>14501.691800000001</v>
      </c>
      <c r="I62" s="93">
        <f>SUM(H63:H66)</f>
        <v>14501.691800000001</v>
      </c>
    </row>
    <row r="63" spans="1:10" ht="30.75">
      <c r="A63" s="52" t="s">
        <v>30</v>
      </c>
      <c r="B63" s="52">
        <v>120101</v>
      </c>
      <c r="C63" s="52" t="s">
        <v>231</v>
      </c>
      <c r="D63" s="19" t="s">
        <v>31</v>
      </c>
      <c r="E63" s="52" t="s">
        <v>1</v>
      </c>
      <c r="F63" s="144">
        <v>228.11</v>
      </c>
      <c r="G63" s="148">
        <v>5.64</v>
      </c>
      <c r="H63" s="139">
        <f>F63*G63</f>
        <v>1286.5404000000001</v>
      </c>
      <c r="I63" s="25"/>
      <c r="J63" s="25"/>
    </row>
    <row r="64" spans="1:10" ht="30.75">
      <c r="A64" s="52" t="s">
        <v>32</v>
      </c>
      <c r="B64" s="52">
        <v>120301</v>
      </c>
      <c r="C64" s="52" t="s">
        <v>231</v>
      </c>
      <c r="D64" s="19" t="s">
        <v>33</v>
      </c>
      <c r="E64" s="52" t="s">
        <v>1</v>
      </c>
      <c r="F64" s="144">
        <v>55.36</v>
      </c>
      <c r="G64" s="148">
        <v>27.7</v>
      </c>
      <c r="H64" s="139">
        <f t="shared" ref="H64:H66" si="7">F64*G64</f>
        <v>1533.472</v>
      </c>
      <c r="I64" s="25"/>
      <c r="J64" s="25"/>
    </row>
    <row r="65" spans="1:10" ht="30.75">
      <c r="A65" s="52" t="s">
        <v>35</v>
      </c>
      <c r="B65" s="52">
        <v>120303</v>
      </c>
      <c r="C65" s="52" t="s">
        <v>231</v>
      </c>
      <c r="D65" s="21" t="s">
        <v>34</v>
      </c>
      <c r="E65" s="52" t="s">
        <v>1</v>
      </c>
      <c r="F65" s="144">
        <v>172.75</v>
      </c>
      <c r="G65" s="149">
        <v>47.5</v>
      </c>
      <c r="H65" s="139">
        <f t="shared" si="7"/>
        <v>8205.625</v>
      </c>
      <c r="I65" s="25"/>
      <c r="J65" s="25"/>
    </row>
    <row r="66" spans="1:10" ht="45.75">
      <c r="A66" s="52" t="s">
        <v>54</v>
      </c>
      <c r="B66" s="52">
        <v>120236</v>
      </c>
      <c r="C66" s="52" t="s">
        <v>231</v>
      </c>
      <c r="D66" s="103" t="s">
        <v>159</v>
      </c>
      <c r="E66" s="52" t="s">
        <v>1</v>
      </c>
      <c r="F66" s="144">
        <v>55.36</v>
      </c>
      <c r="G66" s="150">
        <v>62.79</v>
      </c>
      <c r="H66" s="139">
        <f t="shared" si="7"/>
        <v>3476.0544</v>
      </c>
      <c r="I66" s="25"/>
      <c r="J66" s="25"/>
    </row>
    <row r="67" spans="1:10" ht="9" customHeight="1">
      <c r="A67" s="200"/>
      <c r="B67" s="200"/>
      <c r="C67" s="200"/>
      <c r="D67" s="200"/>
      <c r="E67" s="200"/>
      <c r="F67" s="200"/>
      <c r="G67" s="200"/>
      <c r="H67" s="200"/>
      <c r="I67" s="25"/>
      <c r="J67" s="25"/>
    </row>
    <row r="68" spans="1:10" s="45" customFormat="1" ht="22.5" customHeight="1">
      <c r="A68" s="161">
        <v>9</v>
      </c>
      <c r="B68" s="44"/>
      <c r="C68" s="44"/>
      <c r="D68" s="178" t="s">
        <v>132</v>
      </c>
      <c r="E68" s="44"/>
      <c r="F68" s="48"/>
      <c r="G68" s="48"/>
      <c r="H68" s="183">
        <f>SUM(H69:H74)</f>
        <v>13407.7052</v>
      </c>
      <c r="I68" s="93">
        <f>SUM(H69:H74)</f>
        <v>13407.7052</v>
      </c>
    </row>
    <row r="69" spans="1:10" ht="30.75">
      <c r="A69" s="52" t="s">
        <v>36</v>
      </c>
      <c r="B69" s="52">
        <v>130103</v>
      </c>
      <c r="C69" s="52" t="s">
        <v>231</v>
      </c>
      <c r="D69" s="19" t="s">
        <v>37</v>
      </c>
      <c r="E69" s="52" t="s">
        <v>1</v>
      </c>
      <c r="F69" s="144">
        <v>78.92</v>
      </c>
      <c r="G69" s="138">
        <v>19.489999999999998</v>
      </c>
      <c r="H69" s="139">
        <f>F69*G69</f>
        <v>1538.1507999999999</v>
      </c>
      <c r="I69" s="25"/>
      <c r="J69" s="25"/>
    </row>
    <row r="70" spans="1:10" ht="15.75">
      <c r="A70" s="52" t="s">
        <v>38</v>
      </c>
      <c r="B70" s="52">
        <v>130112</v>
      </c>
      <c r="C70" s="52" t="s">
        <v>231</v>
      </c>
      <c r="D70" s="19" t="s">
        <v>39</v>
      </c>
      <c r="E70" s="52" t="s">
        <v>1</v>
      </c>
      <c r="F70" s="144">
        <v>78.92</v>
      </c>
      <c r="G70" s="137">
        <v>39.07</v>
      </c>
      <c r="H70" s="139">
        <f t="shared" ref="H70:H71" si="8">F70*G70</f>
        <v>3083.4043999999999</v>
      </c>
      <c r="I70" s="25"/>
      <c r="J70" s="25"/>
    </row>
    <row r="71" spans="1:10" ht="44.25" customHeight="1">
      <c r="A71" s="52" t="s">
        <v>40</v>
      </c>
      <c r="B71" s="52">
        <v>130219</v>
      </c>
      <c r="C71" s="52" t="s">
        <v>231</v>
      </c>
      <c r="D71" s="19" t="s">
        <v>41</v>
      </c>
      <c r="E71" s="52" t="s">
        <v>1</v>
      </c>
      <c r="F71" s="144">
        <v>78.92</v>
      </c>
      <c r="G71" s="138">
        <v>66.680000000000007</v>
      </c>
      <c r="H71" s="139">
        <f t="shared" si="8"/>
        <v>5262.3856000000005</v>
      </c>
      <c r="I71" s="25"/>
      <c r="J71" s="25"/>
    </row>
    <row r="72" spans="1:10" ht="30.75">
      <c r="A72" s="52" t="s">
        <v>90</v>
      </c>
      <c r="B72" s="52">
        <v>130303</v>
      </c>
      <c r="C72" s="52" t="s">
        <v>231</v>
      </c>
      <c r="D72" s="21" t="s">
        <v>56</v>
      </c>
      <c r="E72" s="52" t="s">
        <v>24</v>
      </c>
      <c r="F72" s="144">
        <v>20.82</v>
      </c>
      <c r="G72" s="144">
        <v>12.62</v>
      </c>
      <c r="H72" s="139">
        <f>F72*G72</f>
        <v>262.7484</v>
      </c>
      <c r="I72" s="25"/>
      <c r="J72" s="25"/>
    </row>
    <row r="73" spans="1:10" ht="30.75">
      <c r="A73" s="52" t="s">
        <v>190</v>
      </c>
      <c r="B73" s="52">
        <v>200202</v>
      </c>
      <c r="C73" s="52" t="s">
        <v>231</v>
      </c>
      <c r="D73" s="19" t="s">
        <v>192</v>
      </c>
      <c r="E73" s="52" t="s">
        <v>24</v>
      </c>
      <c r="F73" s="144">
        <v>31.42</v>
      </c>
      <c r="G73" s="144">
        <v>45.55</v>
      </c>
      <c r="H73" s="139">
        <f>F73*G73</f>
        <v>1431.181</v>
      </c>
      <c r="I73" s="25"/>
      <c r="J73" s="25"/>
    </row>
    <row r="74" spans="1:10" ht="45.75">
      <c r="A74" s="52" t="s">
        <v>191</v>
      </c>
      <c r="B74" s="52">
        <v>200237</v>
      </c>
      <c r="C74" s="52" t="s">
        <v>231</v>
      </c>
      <c r="D74" s="19" t="s">
        <v>193</v>
      </c>
      <c r="E74" s="52" t="s">
        <v>1</v>
      </c>
      <c r="F74" s="144">
        <v>31.5</v>
      </c>
      <c r="G74" s="144">
        <v>58.09</v>
      </c>
      <c r="H74" s="139">
        <f>F74*G74</f>
        <v>1829.835</v>
      </c>
      <c r="I74" s="25"/>
      <c r="J74" s="25"/>
    </row>
    <row r="75" spans="1:10" ht="9" customHeight="1">
      <c r="A75" s="220"/>
      <c r="B75" s="220"/>
      <c r="C75" s="220"/>
      <c r="D75" s="220"/>
      <c r="E75" s="220"/>
      <c r="F75" s="220"/>
      <c r="G75" s="220"/>
      <c r="H75" s="220"/>
      <c r="I75" s="25"/>
      <c r="J75" s="25"/>
    </row>
    <row r="76" spans="1:10" s="45" customFormat="1" ht="24" customHeight="1">
      <c r="A76" s="163">
        <v>10</v>
      </c>
      <c r="B76" s="50"/>
      <c r="C76" s="50"/>
      <c r="D76" s="179" t="s">
        <v>133</v>
      </c>
      <c r="E76" s="50"/>
      <c r="F76" s="51"/>
      <c r="G76" s="51"/>
      <c r="H76" s="183">
        <f>SUM(H77:H99)</f>
        <v>22212.757299999997</v>
      </c>
      <c r="I76" s="93">
        <f>SUM(H77:H99)</f>
        <v>22212.757299999997</v>
      </c>
    </row>
    <row r="77" spans="1:10" s="45" customFormat="1" ht="45.75">
      <c r="A77" s="151" t="s">
        <v>79</v>
      </c>
      <c r="B77" s="151">
        <v>140108</v>
      </c>
      <c r="C77" s="151" t="s">
        <v>231</v>
      </c>
      <c r="D77" s="117" t="s">
        <v>155</v>
      </c>
      <c r="E77" s="151" t="s">
        <v>26</v>
      </c>
      <c r="F77" s="155">
        <v>1</v>
      </c>
      <c r="G77" s="156">
        <v>4268.47</v>
      </c>
      <c r="H77" s="140">
        <f>F77*G77</f>
        <v>4268.47</v>
      </c>
      <c r="I77" s="135"/>
      <c r="J77" s="96"/>
    </row>
    <row r="78" spans="1:10" s="45" customFormat="1" ht="52.5" customHeight="1">
      <c r="A78" s="151" t="s">
        <v>80</v>
      </c>
      <c r="B78" s="151">
        <v>140109</v>
      </c>
      <c r="C78" s="151" t="s">
        <v>231</v>
      </c>
      <c r="D78" s="116" t="s">
        <v>156</v>
      </c>
      <c r="E78" s="151" t="s">
        <v>26</v>
      </c>
      <c r="F78" s="157">
        <v>1</v>
      </c>
      <c r="G78" s="156">
        <v>4678.24</v>
      </c>
      <c r="H78" s="140">
        <f t="shared" ref="H78:H99" si="9">F78*G78</f>
        <v>4678.24</v>
      </c>
      <c r="I78" s="135"/>
      <c r="J78" s="96"/>
    </row>
    <row r="79" spans="1:10" s="45" customFormat="1" ht="53.25" customHeight="1">
      <c r="A79" s="151" t="s">
        <v>81</v>
      </c>
      <c r="B79" s="151" t="s">
        <v>232</v>
      </c>
      <c r="C79" s="151" t="s">
        <v>43</v>
      </c>
      <c r="D79" s="116" t="s">
        <v>211</v>
      </c>
      <c r="E79" s="151" t="s">
        <v>26</v>
      </c>
      <c r="F79" s="157">
        <v>1</v>
      </c>
      <c r="G79" s="158">
        <v>1976.41</v>
      </c>
      <c r="H79" s="140">
        <f t="shared" si="9"/>
        <v>1976.41</v>
      </c>
      <c r="I79" s="96"/>
      <c r="J79" s="96"/>
    </row>
    <row r="80" spans="1:10" s="45" customFormat="1" ht="45.75">
      <c r="A80" s="151" t="s">
        <v>82</v>
      </c>
      <c r="B80" s="151">
        <v>140201</v>
      </c>
      <c r="C80" s="151" t="s">
        <v>231</v>
      </c>
      <c r="D80" s="116" t="s">
        <v>197</v>
      </c>
      <c r="E80" s="151" t="s">
        <v>26</v>
      </c>
      <c r="F80" s="155">
        <v>1</v>
      </c>
      <c r="G80" s="156">
        <v>279.31</v>
      </c>
      <c r="H80" s="140">
        <f t="shared" si="9"/>
        <v>279.31</v>
      </c>
      <c r="I80" s="96"/>
      <c r="J80" s="96"/>
    </row>
    <row r="81" spans="1:10" s="45" customFormat="1" ht="45.75">
      <c r="A81" s="151" t="s">
        <v>199</v>
      </c>
      <c r="B81" s="151">
        <v>140209</v>
      </c>
      <c r="C81" s="151" t="s">
        <v>231</v>
      </c>
      <c r="D81" s="116" t="s">
        <v>198</v>
      </c>
      <c r="E81" s="151" t="s">
        <v>26</v>
      </c>
      <c r="F81" s="155">
        <v>1</v>
      </c>
      <c r="G81" s="156">
        <v>224.73</v>
      </c>
      <c r="H81" s="140">
        <f t="shared" si="9"/>
        <v>224.73</v>
      </c>
      <c r="I81" s="96"/>
      <c r="J81" s="96"/>
    </row>
    <row r="82" spans="1:10" ht="15.75">
      <c r="A82" s="151" t="s">
        <v>44</v>
      </c>
      <c r="B82" s="115">
        <v>140701</v>
      </c>
      <c r="C82" s="151" t="s">
        <v>231</v>
      </c>
      <c r="D82" s="21" t="s">
        <v>45</v>
      </c>
      <c r="E82" s="115" t="s">
        <v>26</v>
      </c>
      <c r="F82" s="137">
        <v>5</v>
      </c>
      <c r="G82" s="144">
        <v>81.760000000000005</v>
      </c>
      <c r="H82" s="140">
        <f t="shared" si="9"/>
        <v>408.8</v>
      </c>
      <c r="I82" s="25"/>
      <c r="J82" s="25"/>
    </row>
    <row r="83" spans="1:10" ht="15.75">
      <c r="A83" s="151" t="s">
        <v>46</v>
      </c>
      <c r="B83" s="115">
        <v>140705</v>
      </c>
      <c r="C83" s="151" t="s">
        <v>231</v>
      </c>
      <c r="D83" s="21" t="s">
        <v>48</v>
      </c>
      <c r="E83" s="115" t="s">
        <v>26</v>
      </c>
      <c r="F83" s="137">
        <v>2</v>
      </c>
      <c r="G83" s="144">
        <v>99.09</v>
      </c>
      <c r="H83" s="140">
        <f t="shared" si="9"/>
        <v>198.18</v>
      </c>
      <c r="I83" s="25"/>
      <c r="J83" s="25"/>
    </row>
    <row r="84" spans="1:10" ht="22.5" customHeight="1">
      <c r="A84" s="151" t="s">
        <v>47</v>
      </c>
      <c r="B84" s="115">
        <v>140706</v>
      </c>
      <c r="C84" s="151" t="s">
        <v>231</v>
      </c>
      <c r="D84" s="103" t="s">
        <v>50</v>
      </c>
      <c r="E84" s="115" t="s">
        <v>26</v>
      </c>
      <c r="F84" s="137">
        <v>3</v>
      </c>
      <c r="G84" s="148">
        <v>76.180000000000007</v>
      </c>
      <c r="H84" s="140">
        <f t="shared" si="9"/>
        <v>228.54000000000002</v>
      </c>
      <c r="I84" s="25"/>
      <c r="J84" s="25"/>
    </row>
    <row r="85" spans="1:10" ht="48" customHeight="1">
      <c r="A85" s="151" t="s">
        <v>49</v>
      </c>
      <c r="B85" s="115">
        <v>141101</v>
      </c>
      <c r="C85" s="151" t="s">
        <v>231</v>
      </c>
      <c r="D85" s="114" t="s">
        <v>69</v>
      </c>
      <c r="E85" s="115" t="s">
        <v>26</v>
      </c>
      <c r="F85" s="153">
        <v>5</v>
      </c>
      <c r="G85" s="144">
        <v>454.12</v>
      </c>
      <c r="H85" s="140">
        <f t="shared" si="9"/>
        <v>2270.6</v>
      </c>
      <c r="I85" s="25"/>
      <c r="J85" s="25"/>
    </row>
    <row r="86" spans="1:10" ht="30.75">
      <c r="A86" s="151" t="s">
        <v>200</v>
      </c>
      <c r="B86" s="115">
        <v>140707</v>
      </c>
      <c r="C86" s="151" t="s">
        <v>231</v>
      </c>
      <c r="D86" s="21" t="s">
        <v>51</v>
      </c>
      <c r="E86" s="115" t="s">
        <v>26</v>
      </c>
      <c r="F86" s="137">
        <v>3</v>
      </c>
      <c r="G86" s="144">
        <v>135.85</v>
      </c>
      <c r="H86" s="140">
        <f t="shared" si="9"/>
        <v>407.54999999999995</v>
      </c>
      <c r="I86" s="25"/>
      <c r="J86" s="25"/>
    </row>
    <row r="87" spans="1:10" ht="33" customHeight="1">
      <c r="A87" s="151" t="s">
        <v>228</v>
      </c>
      <c r="B87" s="115">
        <v>140903</v>
      </c>
      <c r="C87" s="151" t="s">
        <v>231</v>
      </c>
      <c r="D87" s="21" t="s">
        <v>206</v>
      </c>
      <c r="E87" s="115" t="s">
        <v>24</v>
      </c>
      <c r="F87" s="153">
        <v>29</v>
      </c>
      <c r="G87" s="140">
        <v>46.69</v>
      </c>
      <c r="H87" s="140">
        <f t="shared" si="9"/>
        <v>1354.01</v>
      </c>
      <c r="I87" s="25"/>
      <c r="J87" s="25"/>
    </row>
    <row r="88" spans="1:10" ht="27" customHeight="1">
      <c r="A88" s="151" t="s">
        <v>201</v>
      </c>
      <c r="B88" s="115">
        <v>141109</v>
      </c>
      <c r="C88" s="151" t="s">
        <v>231</v>
      </c>
      <c r="D88" s="21" t="s">
        <v>259</v>
      </c>
      <c r="E88" s="115" t="s">
        <v>24</v>
      </c>
      <c r="F88" s="153">
        <v>20</v>
      </c>
      <c r="G88" s="140">
        <v>16.66</v>
      </c>
      <c r="H88" s="140">
        <f t="shared" si="9"/>
        <v>333.2</v>
      </c>
      <c r="I88" s="25"/>
      <c r="J88" s="25"/>
    </row>
    <row r="89" spans="1:10" ht="27.75" customHeight="1">
      <c r="A89" s="151" t="s">
        <v>52</v>
      </c>
      <c r="B89" s="115">
        <v>141410</v>
      </c>
      <c r="C89" s="151" t="s">
        <v>231</v>
      </c>
      <c r="D89" s="118" t="s">
        <v>260</v>
      </c>
      <c r="E89" s="115" t="s">
        <v>24</v>
      </c>
      <c r="F89" s="137">
        <v>28</v>
      </c>
      <c r="G89" s="144">
        <v>19.690000000000001</v>
      </c>
      <c r="H89" s="140">
        <f t="shared" si="9"/>
        <v>551.32000000000005</v>
      </c>
      <c r="I89" s="25"/>
      <c r="J89" s="25"/>
    </row>
    <row r="90" spans="1:10" ht="30.75">
      <c r="A90" s="151" t="s">
        <v>229</v>
      </c>
      <c r="B90" s="115">
        <v>170220</v>
      </c>
      <c r="C90" s="151" t="s">
        <v>231</v>
      </c>
      <c r="D90" s="118" t="s">
        <v>221</v>
      </c>
      <c r="E90" s="115" t="s">
        <v>1</v>
      </c>
      <c r="F90" s="159">
        <v>3.79</v>
      </c>
      <c r="G90" s="144">
        <v>429.87</v>
      </c>
      <c r="H90" s="140">
        <f t="shared" si="9"/>
        <v>1629.2073</v>
      </c>
      <c r="I90" s="25"/>
      <c r="J90" s="25"/>
    </row>
    <row r="91" spans="1:10" ht="15.75">
      <c r="A91" s="151" t="s">
        <v>230</v>
      </c>
      <c r="B91" s="115">
        <v>170309</v>
      </c>
      <c r="C91" s="151" t="s">
        <v>231</v>
      </c>
      <c r="D91" s="118" t="s">
        <v>194</v>
      </c>
      <c r="E91" s="115" t="s">
        <v>26</v>
      </c>
      <c r="F91" s="137">
        <v>1</v>
      </c>
      <c r="G91" s="144">
        <v>104.52</v>
      </c>
      <c r="H91" s="140">
        <f t="shared" si="9"/>
        <v>104.52</v>
      </c>
      <c r="I91" s="25"/>
      <c r="J91" s="25"/>
    </row>
    <row r="92" spans="1:10" ht="32.25" customHeight="1">
      <c r="A92" s="151" t="s">
        <v>195</v>
      </c>
      <c r="B92" s="115">
        <v>170310</v>
      </c>
      <c r="C92" s="151" t="s">
        <v>231</v>
      </c>
      <c r="D92" s="21" t="s">
        <v>55</v>
      </c>
      <c r="E92" s="115" t="s">
        <v>26</v>
      </c>
      <c r="F92" s="137">
        <v>3</v>
      </c>
      <c r="G92" s="144">
        <v>127.65</v>
      </c>
      <c r="H92" s="140">
        <f t="shared" si="9"/>
        <v>382.95000000000005</v>
      </c>
      <c r="I92" s="25"/>
      <c r="J92" s="25"/>
    </row>
    <row r="93" spans="1:10" ht="31.5" customHeight="1">
      <c r="A93" s="151" t="s">
        <v>83</v>
      </c>
      <c r="B93" s="115">
        <v>170319</v>
      </c>
      <c r="C93" s="151" t="s">
        <v>231</v>
      </c>
      <c r="D93" s="21" t="s">
        <v>261</v>
      </c>
      <c r="E93" s="115" t="s">
        <v>26</v>
      </c>
      <c r="F93" s="137">
        <v>1</v>
      </c>
      <c r="G93" s="144">
        <v>42.07</v>
      </c>
      <c r="H93" s="140">
        <f t="shared" si="9"/>
        <v>42.07</v>
      </c>
      <c r="I93" s="25"/>
      <c r="J93" s="25"/>
    </row>
    <row r="94" spans="1:10" ht="31.5" customHeight="1">
      <c r="A94" s="151" t="s">
        <v>196</v>
      </c>
      <c r="B94" s="115">
        <v>170320</v>
      </c>
      <c r="C94" s="151" t="s">
        <v>231</v>
      </c>
      <c r="D94" s="21" t="s">
        <v>262</v>
      </c>
      <c r="E94" s="115" t="s">
        <v>26</v>
      </c>
      <c r="F94" s="137">
        <v>1</v>
      </c>
      <c r="G94" s="144">
        <v>43.72</v>
      </c>
      <c r="H94" s="140">
        <f t="shared" si="9"/>
        <v>43.72</v>
      </c>
      <c r="I94" s="25"/>
      <c r="J94" s="25"/>
    </row>
    <row r="95" spans="1:10" ht="37.5" customHeight="1">
      <c r="A95" s="151" t="s">
        <v>153</v>
      </c>
      <c r="B95" s="115">
        <v>170329</v>
      </c>
      <c r="C95" s="115" t="s">
        <v>231</v>
      </c>
      <c r="D95" s="21" t="s">
        <v>252</v>
      </c>
      <c r="E95" s="115" t="s">
        <v>26</v>
      </c>
      <c r="F95" s="153">
        <v>3</v>
      </c>
      <c r="G95" s="140">
        <v>124.71</v>
      </c>
      <c r="H95" s="140">
        <f t="shared" si="9"/>
        <v>374.13</v>
      </c>
      <c r="I95" s="25"/>
      <c r="J95" s="25"/>
    </row>
    <row r="96" spans="1:10" ht="45" customHeight="1">
      <c r="A96" s="151" t="s">
        <v>154</v>
      </c>
      <c r="B96" s="115" t="s">
        <v>253</v>
      </c>
      <c r="C96" s="115" t="s">
        <v>43</v>
      </c>
      <c r="D96" s="21" t="s">
        <v>254</v>
      </c>
      <c r="E96" s="115"/>
      <c r="F96" s="153">
        <v>1</v>
      </c>
      <c r="G96" s="140">
        <v>316.38</v>
      </c>
      <c r="H96" s="140">
        <f t="shared" si="9"/>
        <v>316.38</v>
      </c>
      <c r="I96" s="25"/>
      <c r="J96" s="25"/>
    </row>
    <row r="97" spans="1:10" ht="29.25" customHeight="1">
      <c r="A97" s="151" t="s">
        <v>263</v>
      </c>
      <c r="B97" s="115" t="s">
        <v>257</v>
      </c>
      <c r="C97" s="115" t="s">
        <v>43</v>
      </c>
      <c r="D97" s="21" t="s">
        <v>68</v>
      </c>
      <c r="E97" s="115" t="s">
        <v>26</v>
      </c>
      <c r="F97" s="153">
        <v>2</v>
      </c>
      <c r="G97" s="140">
        <v>142.07</v>
      </c>
      <c r="H97" s="140">
        <f t="shared" si="9"/>
        <v>284.14</v>
      </c>
      <c r="I97" s="25"/>
      <c r="J97" s="25"/>
    </row>
    <row r="98" spans="1:10" ht="35.25" customHeight="1">
      <c r="A98" s="151" t="s">
        <v>264</v>
      </c>
      <c r="B98" s="115">
        <v>170129</v>
      </c>
      <c r="C98" s="115" t="s">
        <v>231</v>
      </c>
      <c r="D98" s="21" t="s">
        <v>181</v>
      </c>
      <c r="E98" s="115" t="s">
        <v>26</v>
      </c>
      <c r="F98" s="137">
        <v>2</v>
      </c>
      <c r="G98" s="144">
        <v>540.26</v>
      </c>
      <c r="H98" s="140">
        <f t="shared" si="9"/>
        <v>1080.52</v>
      </c>
      <c r="I98" s="25"/>
      <c r="J98" s="25"/>
    </row>
    <row r="99" spans="1:10" ht="36" customHeight="1">
      <c r="A99" s="151" t="s">
        <v>265</v>
      </c>
      <c r="B99" s="115">
        <v>170539</v>
      </c>
      <c r="C99" s="115" t="s">
        <v>231</v>
      </c>
      <c r="D99" s="21" t="s">
        <v>258</v>
      </c>
      <c r="E99" s="115" t="s">
        <v>26</v>
      </c>
      <c r="F99" s="153">
        <v>1</v>
      </c>
      <c r="G99" s="140">
        <v>775.76</v>
      </c>
      <c r="H99" s="140">
        <f t="shared" si="9"/>
        <v>775.76</v>
      </c>
      <c r="I99" s="25"/>
      <c r="J99" s="25"/>
    </row>
    <row r="100" spans="1:10" ht="6.75" customHeight="1">
      <c r="A100" s="97"/>
      <c r="B100" s="99"/>
      <c r="C100" s="99"/>
      <c r="D100" s="99"/>
      <c r="E100" s="99"/>
      <c r="F100" s="99"/>
      <c r="G100" s="99"/>
      <c r="H100" s="99"/>
      <c r="I100" s="25"/>
      <c r="J100" s="25"/>
    </row>
    <row r="101" spans="1:10" s="45" customFormat="1" ht="22.5" customHeight="1">
      <c r="A101" s="161">
        <v>11</v>
      </c>
      <c r="B101" s="162"/>
      <c r="C101" s="162"/>
      <c r="D101" s="178" t="s">
        <v>134</v>
      </c>
      <c r="E101" s="162"/>
      <c r="F101" s="165"/>
      <c r="G101" s="165"/>
      <c r="H101" s="184">
        <f>SUM(H102:H115)</f>
        <v>8559.6200000000008</v>
      </c>
      <c r="I101" s="93">
        <f>SUM(H102:H115)</f>
        <v>8559.6200000000008</v>
      </c>
    </row>
    <row r="102" spans="1:10" ht="30.75">
      <c r="A102" s="115" t="s">
        <v>57</v>
      </c>
      <c r="B102" s="115" t="s">
        <v>232</v>
      </c>
      <c r="C102" s="115" t="s">
        <v>43</v>
      </c>
      <c r="D102" s="21" t="s">
        <v>58</v>
      </c>
      <c r="E102" s="115" t="s">
        <v>26</v>
      </c>
      <c r="F102" s="140">
        <v>1</v>
      </c>
      <c r="G102" s="141">
        <v>203.93</v>
      </c>
      <c r="H102" s="140">
        <f>F102*G102</f>
        <v>203.93</v>
      </c>
      <c r="I102" s="25"/>
      <c r="J102" s="25"/>
    </row>
    <row r="103" spans="1:10" ht="30" customHeight="1">
      <c r="A103" s="115" t="s">
        <v>60</v>
      </c>
      <c r="B103" s="115">
        <v>151701</v>
      </c>
      <c r="C103" s="115" t="s">
        <v>231</v>
      </c>
      <c r="D103" s="21" t="s">
        <v>223</v>
      </c>
      <c r="E103" s="115" t="s">
        <v>26</v>
      </c>
      <c r="F103" s="140">
        <v>1</v>
      </c>
      <c r="G103" s="140">
        <v>1898.53</v>
      </c>
      <c r="H103" s="140">
        <f>F103*G103</f>
        <v>1898.53</v>
      </c>
      <c r="I103" s="25"/>
      <c r="J103" s="25"/>
    </row>
    <row r="104" spans="1:10" ht="33.75" customHeight="1">
      <c r="A104" s="115" t="s">
        <v>61</v>
      </c>
      <c r="B104" s="115">
        <v>151126</v>
      </c>
      <c r="C104" s="115" t="s">
        <v>231</v>
      </c>
      <c r="D104" s="21" t="s">
        <v>209</v>
      </c>
      <c r="E104" s="115" t="s">
        <v>24</v>
      </c>
      <c r="F104" s="144">
        <v>25</v>
      </c>
      <c r="G104" s="138">
        <v>13.84</v>
      </c>
      <c r="H104" s="140">
        <f>F104*G104</f>
        <v>346</v>
      </c>
      <c r="I104" s="136"/>
      <c r="J104" s="25"/>
    </row>
    <row r="105" spans="1:10" ht="48.75" customHeight="1">
      <c r="A105" s="115" t="s">
        <v>77</v>
      </c>
      <c r="B105" s="115">
        <v>151403</v>
      </c>
      <c r="C105" s="115" t="s">
        <v>231</v>
      </c>
      <c r="D105" s="21" t="s">
        <v>208</v>
      </c>
      <c r="E105" s="115" t="s">
        <v>24</v>
      </c>
      <c r="F105" s="140">
        <v>50</v>
      </c>
      <c r="G105" s="140">
        <v>6.4</v>
      </c>
      <c r="H105" s="140">
        <f t="shared" ref="H105:H115" si="10">F105*G105</f>
        <v>320</v>
      </c>
      <c r="I105" s="25"/>
      <c r="J105" s="25"/>
    </row>
    <row r="106" spans="1:10" ht="46.5" customHeight="1">
      <c r="A106" s="115" t="s">
        <v>63</v>
      </c>
      <c r="B106" s="115">
        <v>151801</v>
      </c>
      <c r="C106" s="115" t="s">
        <v>231</v>
      </c>
      <c r="D106" s="21" t="s">
        <v>59</v>
      </c>
      <c r="E106" s="115" t="s">
        <v>26</v>
      </c>
      <c r="F106" s="140">
        <v>6</v>
      </c>
      <c r="G106" s="141">
        <v>161.94</v>
      </c>
      <c r="H106" s="140">
        <f t="shared" si="10"/>
        <v>971.64</v>
      </c>
      <c r="I106" s="25"/>
      <c r="J106" s="25"/>
    </row>
    <row r="107" spans="1:10" ht="46.5" customHeight="1">
      <c r="A107" s="115" t="s">
        <v>186</v>
      </c>
      <c r="B107" s="115">
        <v>151802</v>
      </c>
      <c r="C107" s="115" t="s">
        <v>231</v>
      </c>
      <c r="D107" s="21" t="s">
        <v>62</v>
      </c>
      <c r="E107" s="115" t="s">
        <v>26</v>
      </c>
      <c r="F107" s="144">
        <v>6</v>
      </c>
      <c r="G107" s="138">
        <v>143.85</v>
      </c>
      <c r="H107" s="144">
        <f t="shared" si="10"/>
        <v>863.09999999999991</v>
      </c>
      <c r="I107" s="25"/>
      <c r="J107" s="25"/>
    </row>
    <row r="108" spans="1:10" ht="45" customHeight="1">
      <c r="A108" s="115" t="s">
        <v>238</v>
      </c>
      <c r="B108" s="115">
        <v>151803</v>
      </c>
      <c r="C108" s="115" t="s">
        <v>231</v>
      </c>
      <c r="D108" s="21" t="s">
        <v>183</v>
      </c>
      <c r="E108" s="115" t="s">
        <v>26</v>
      </c>
      <c r="F108" s="140">
        <v>4</v>
      </c>
      <c r="G108" s="141">
        <v>165.39</v>
      </c>
      <c r="H108" s="140">
        <f t="shared" si="10"/>
        <v>661.56</v>
      </c>
      <c r="I108" s="25"/>
      <c r="J108" s="25"/>
    </row>
    <row r="109" spans="1:10" ht="45" customHeight="1">
      <c r="A109" s="115" t="s">
        <v>187</v>
      </c>
      <c r="B109" s="115">
        <v>151807</v>
      </c>
      <c r="C109" s="115" t="s">
        <v>231</v>
      </c>
      <c r="D109" s="21" t="s">
        <v>256</v>
      </c>
      <c r="E109" s="115" t="s">
        <v>26</v>
      </c>
      <c r="F109" s="140">
        <v>2</v>
      </c>
      <c r="G109" s="141">
        <v>189.95</v>
      </c>
      <c r="H109" s="140">
        <f t="shared" si="10"/>
        <v>379.9</v>
      </c>
      <c r="I109" s="25"/>
      <c r="J109" s="25"/>
    </row>
    <row r="110" spans="1:10" ht="56.25" customHeight="1">
      <c r="A110" s="115" t="s">
        <v>78</v>
      </c>
      <c r="B110" s="115">
        <v>151815</v>
      </c>
      <c r="C110" s="115" t="s">
        <v>231</v>
      </c>
      <c r="D110" s="21" t="s">
        <v>185</v>
      </c>
      <c r="E110" s="115" t="s">
        <v>26</v>
      </c>
      <c r="F110" s="144">
        <v>2</v>
      </c>
      <c r="G110" s="138">
        <v>118.5</v>
      </c>
      <c r="H110" s="140">
        <f t="shared" si="10"/>
        <v>237</v>
      </c>
      <c r="I110" s="25"/>
      <c r="J110" s="25"/>
    </row>
    <row r="111" spans="1:10" ht="48.75" customHeight="1">
      <c r="A111" s="115" t="s">
        <v>267</v>
      </c>
      <c r="B111" s="115">
        <v>180101</v>
      </c>
      <c r="C111" s="115" t="s">
        <v>231</v>
      </c>
      <c r="D111" s="21" t="s">
        <v>255</v>
      </c>
      <c r="E111" s="115" t="s">
        <v>26</v>
      </c>
      <c r="F111" s="140">
        <v>12</v>
      </c>
      <c r="G111" s="141">
        <v>99.6</v>
      </c>
      <c r="H111" s="140">
        <f>F111*G111</f>
        <v>1195.1999999999998</v>
      </c>
      <c r="I111" s="25"/>
      <c r="J111" s="25"/>
    </row>
    <row r="112" spans="1:10" ht="45.75">
      <c r="A112" s="115" t="s">
        <v>188</v>
      </c>
      <c r="B112" s="115">
        <v>151815</v>
      </c>
      <c r="C112" s="115" t="s">
        <v>231</v>
      </c>
      <c r="D112" s="21" t="s">
        <v>185</v>
      </c>
      <c r="E112" s="115" t="s">
        <v>26</v>
      </c>
      <c r="F112" s="140">
        <v>6</v>
      </c>
      <c r="G112" s="153">
        <v>118.5</v>
      </c>
      <c r="H112" s="140">
        <f t="shared" si="10"/>
        <v>711</v>
      </c>
      <c r="I112" s="25"/>
      <c r="J112" s="25"/>
    </row>
    <row r="113" spans="1:11" ht="30.75">
      <c r="A113" s="115" t="s">
        <v>239</v>
      </c>
      <c r="B113" s="115">
        <v>180201</v>
      </c>
      <c r="C113" s="115" t="s">
        <v>231</v>
      </c>
      <c r="D113" s="103" t="s">
        <v>205</v>
      </c>
      <c r="E113" s="115" t="s">
        <v>26</v>
      </c>
      <c r="F113" s="140">
        <v>4</v>
      </c>
      <c r="G113" s="144">
        <v>28.16</v>
      </c>
      <c r="H113" s="140">
        <f t="shared" si="10"/>
        <v>112.64</v>
      </c>
      <c r="I113" s="25"/>
      <c r="J113" s="25"/>
    </row>
    <row r="114" spans="1:11" ht="24.75" customHeight="1">
      <c r="A114" s="115" t="s">
        <v>240</v>
      </c>
      <c r="B114" s="146">
        <v>180204</v>
      </c>
      <c r="C114" s="146" t="s">
        <v>231</v>
      </c>
      <c r="D114" s="114" t="s">
        <v>184</v>
      </c>
      <c r="E114" s="115" t="s">
        <v>26</v>
      </c>
      <c r="F114" s="144">
        <v>6</v>
      </c>
      <c r="G114" s="138">
        <v>24.35</v>
      </c>
      <c r="H114" s="140">
        <f t="shared" si="10"/>
        <v>146.10000000000002</v>
      </c>
      <c r="I114" s="25"/>
      <c r="J114" s="25"/>
    </row>
    <row r="115" spans="1:11" ht="34.5" customHeight="1">
      <c r="A115" s="115" t="s">
        <v>241</v>
      </c>
      <c r="B115" s="152" t="s">
        <v>232</v>
      </c>
      <c r="C115" s="152" t="s">
        <v>43</v>
      </c>
      <c r="D115" s="118" t="s">
        <v>189</v>
      </c>
      <c r="E115" s="152" t="s">
        <v>26</v>
      </c>
      <c r="F115" s="154">
        <v>2</v>
      </c>
      <c r="G115" s="141">
        <v>256.51</v>
      </c>
      <c r="H115" s="140">
        <f t="shared" si="10"/>
        <v>513.02</v>
      </c>
      <c r="I115" s="25"/>
      <c r="J115" s="25"/>
    </row>
    <row r="116" spans="1:11" ht="11.25" customHeight="1">
      <c r="A116" s="99"/>
      <c r="B116" s="97"/>
      <c r="C116" s="97"/>
      <c r="D116" s="97"/>
      <c r="E116" s="97"/>
      <c r="F116" s="97"/>
      <c r="G116" s="97"/>
      <c r="H116" s="97"/>
      <c r="I116" s="25"/>
      <c r="J116" s="25"/>
    </row>
    <row r="117" spans="1:11" s="46" customFormat="1" ht="21.75" customHeight="1">
      <c r="A117" s="161">
        <v>12</v>
      </c>
      <c r="B117" s="162"/>
      <c r="C117" s="162"/>
      <c r="D117" s="178" t="s">
        <v>135</v>
      </c>
      <c r="E117" s="162"/>
      <c r="F117" s="166"/>
      <c r="G117" s="165"/>
      <c r="H117" s="184">
        <f>SUM(H118:H122)</f>
        <v>11022.968199999999</v>
      </c>
      <c r="I117" s="94">
        <f>SUM(H118:H122)</f>
        <v>11022.968199999999</v>
      </c>
      <c r="K117" s="104"/>
    </row>
    <row r="118" spans="1:11" ht="36.75" customHeight="1">
      <c r="A118" s="115" t="s">
        <v>64</v>
      </c>
      <c r="B118" s="115">
        <v>190103</v>
      </c>
      <c r="C118" s="115" t="s">
        <v>231</v>
      </c>
      <c r="D118" s="21" t="s">
        <v>169</v>
      </c>
      <c r="E118" s="115" t="s">
        <v>1</v>
      </c>
      <c r="F118" s="144">
        <v>172.75</v>
      </c>
      <c r="G118" s="138">
        <v>16.170000000000002</v>
      </c>
      <c r="H118" s="140">
        <f>F118*G118</f>
        <v>2793.3675000000003</v>
      </c>
      <c r="I118" s="136"/>
      <c r="J118" s="25"/>
    </row>
    <row r="119" spans="1:11" ht="33.75" customHeight="1">
      <c r="A119" s="115" t="s">
        <v>91</v>
      </c>
      <c r="B119" s="115">
        <v>190201</v>
      </c>
      <c r="C119" s="115" t="s">
        <v>231</v>
      </c>
      <c r="D119" s="114" t="s">
        <v>180</v>
      </c>
      <c r="E119" s="115" t="s">
        <v>1</v>
      </c>
      <c r="F119" s="144">
        <v>55.38</v>
      </c>
      <c r="G119" s="138">
        <v>9.07</v>
      </c>
      <c r="H119" s="140">
        <f>F119*G119</f>
        <v>502.29660000000001</v>
      </c>
      <c r="I119" s="25"/>
      <c r="J119" s="25"/>
    </row>
    <row r="120" spans="1:11" ht="33" customHeight="1">
      <c r="A120" s="115" t="s">
        <v>242</v>
      </c>
      <c r="B120" s="115">
        <v>190117</v>
      </c>
      <c r="C120" s="115" t="s">
        <v>231</v>
      </c>
      <c r="D120" s="21" t="s">
        <v>65</v>
      </c>
      <c r="E120" s="115" t="s">
        <v>1</v>
      </c>
      <c r="F120" s="144">
        <v>172.75</v>
      </c>
      <c r="G120" s="138">
        <v>18.13</v>
      </c>
      <c r="H120" s="140">
        <f t="shared" ref="H120:H122" si="11">F120*G120</f>
        <v>3131.9575</v>
      </c>
      <c r="I120" s="25"/>
      <c r="J120" s="25"/>
    </row>
    <row r="121" spans="1:11" ht="49.5" customHeight="1">
      <c r="A121" s="115" t="s">
        <v>92</v>
      </c>
      <c r="B121" s="115">
        <v>190306</v>
      </c>
      <c r="C121" s="115" t="s">
        <v>231</v>
      </c>
      <c r="D121" s="114" t="s">
        <v>222</v>
      </c>
      <c r="E121" s="146" t="s">
        <v>1</v>
      </c>
      <c r="F121" s="144">
        <v>200.54</v>
      </c>
      <c r="G121" s="138">
        <v>21.99</v>
      </c>
      <c r="H121" s="140">
        <f t="shared" si="11"/>
        <v>4409.8745999999992</v>
      </c>
      <c r="I121" s="25"/>
      <c r="J121" s="25"/>
    </row>
    <row r="122" spans="1:11" ht="34.5" customHeight="1">
      <c r="A122" s="115" t="s">
        <v>243</v>
      </c>
      <c r="B122" s="115">
        <v>190417</v>
      </c>
      <c r="C122" s="115" t="s">
        <v>231</v>
      </c>
      <c r="D122" s="21" t="s">
        <v>179</v>
      </c>
      <c r="E122" s="115" t="s">
        <v>1</v>
      </c>
      <c r="F122" s="144">
        <v>10.08</v>
      </c>
      <c r="G122" s="144">
        <v>18.399999999999999</v>
      </c>
      <c r="H122" s="140">
        <f t="shared" si="11"/>
        <v>185.47199999999998</v>
      </c>
      <c r="I122" s="25"/>
      <c r="J122" s="25"/>
    </row>
    <row r="123" spans="1:11" ht="9" customHeight="1">
      <c r="A123" s="99"/>
      <c r="B123" s="98"/>
      <c r="C123" s="98"/>
      <c r="D123" s="98"/>
      <c r="E123" s="98"/>
      <c r="F123" s="98"/>
      <c r="G123" s="98"/>
      <c r="H123" s="98"/>
      <c r="I123" s="25"/>
      <c r="J123" s="25"/>
    </row>
    <row r="124" spans="1:11" s="49" customFormat="1" ht="24" customHeight="1">
      <c r="A124" s="161">
        <v>13</v>
      </c>
      <c r="B124" s="162"/>
      <c r="C124" s="162"/>
      <c r="D124" s="181" t="s">
        <v>112</v>
      </c>
      <c r="E124" s="162"/>
      <c r="F124" s="165"/>
      <c r="G124" s="165"/>
      <c r="H124" s="185">
        <f>SUM(H125:H129)</f>
        <v>4386.4426000000003</v>
      </c>
      <c r="I124" s="92">
        <f>SUM(H125:H129)</f>
        <v>4386.4426000000003</v>
      </c>
    </row>
    <row r="125" spans="1:11" ht="45" customHeight="1">
      <c r="A125" s="115" t="s">
        <v>74</v>
      </c>
      <c r="B125" s="115">
        <v>80201</v>
      </c>
      <c r="C125" s="115" t="s">
        <v>231</v>
      </c>
      <c r="D125" s="21" t="s">
        <v>178</v>
      </c>
      <c r="E125" s="115" t="s">
        <v>1</v>
      </c>
      <c r="F125" s="138">
        <v>0.84</v>
      </c>
      <c r="G125" s="138">
        <v>489.42</v>
      </c>
      <c r="H125" s="140">
        <f>F125*G125</f>
        <v>411.11279999999999</v>
      </c>
      <c r="I125" s="25"/>
      <c r="J125" s="25"/>
    </row>
    <row r="126" spans="1:11" ht="45">
      <c r="A126" s="115" t="s">
        <v>75</v>
      </c>
      <c r="B126" s="115">
        <v>200209</v>
      </c>
      <c r="C126" s="115" t="s">
        <v>231</v>
      </c>
      <c r="D126" s="119" t="s">
        <v>202</v>
      </c>
      <c r="E126" s="115" t="s">
        <v>1</v>
      </c>
      <c r="F126" s="138">
        <v>5.34</v>
      </c>
      <c r="G126" s="138">
        <v>120.01</v>
      </c>
      <c r="H126" s="140">
        <f t="shared" ref="H126:H129" si="12">F126*G126</f>
        <v>640.85339999999997</v>
      </c>
      <c r="I126" s="25"/>
      <c r="J126" s="25"/>
    </row>
    <row r="127" spans="1:11">
      <c r="A127" s="115" t="s">
        <v>244</v>
      </c>
      <c r="B127" s="115" t="s">
        <v>232</v>
      </c>
      <c r="C127" s="115" t="s">
        <v>43</v>
      </c>
      <c r="D127" s="119" t="s">
        <v>225</v>
      </c>
      <c r="E127" s="115" t="s">
        <v>26</v>
      </c>
      <c r="F127" s="144">
        <v>1</v>
      </c>
      <c r="G127" s="144">
        <v>1549.72</v>
      </c>
      <c r="H127" s="140">
        <f t="shared" si="12"/>
        <v>1549.72</v>
      </c>
      <c r="I127" s="25"/>
      <c r="J127" s="25"/>
    </row>
    <row r="128" spans="1:11" ht="15.75">
      <c r="A128" s="115" t="s">
        <v>76</v>
      </c>
      <c r="B128" s="115" t="s">
        <v>232</v>
      </c>
      <c r="C128" s="115" t="s">
        <v>43</v>
      </c>
      <c r="D128" s="116" t="s">
        <v>70</v>
      </c>
      <c r="E128" s="115" t="s">
        <v>26</v>
      </c>
      <c r="F128" s="140">
        <v>4</v>
      </c>
      <c r="G128" s="160">
        <v>234.93</v>
      </c>
      <c r="H128" s="140">
        <f t="shared" si="12"/>
        <v>939.72</v>
      </c>
      <c r="I128" s="25"/>
      <c r="J128" s="25"/>
    </row>
    <row r="129" spans="1:10" ht="23.25" customHeight="1">
      <c r="A129" s="115" t="s">
        <v>160</v>
      </c>
      <c r="B129" s="115">
        <v>200401</v>
      </c>
      <c r="C129" s="115" t="s">
        <v>231</v>
      </c>
      <c r="D129" s="116" t="s">
        <v>207</v>
      </c>
      <c r="E129" s="115" t="s">
        <v>1</v>
      </c>
      <c r="F129" s="140">
        <v>85.53</v>
      </c>
      <c r="G129" s="141">
        <v>9.8800000000000008</v>
      </c>
      <c r="H129" s="140">
        <f t="shared" si="12"/>
        <v>845.03640000000007</v>
      </c>
      <c r="I129" s="25"/>
      <c r="J129" s="25"/>
    </row>
    <row r="130" spans="1:10" ht="9.75" customHeight="1">
      <c r="A130" s="212"/>
      <c r="B130" s="213"/>
      <c r="C130" s="213"/>
      <c r="D130" s="213"/>
      <c r="E130" s="213"/>
      <c r="F130" s="213"/>
      <c r="G130" s="213"/>
      <c r="H130" s="214"/>
      <c r="I130" s="25"/>
      <c r="J130" s="25"/>
    </row>
    <row r="131" spans="1:10" ht="24" customHeight="1">
      <c r="A131" s="209" t="s">
        <v>247</v>
      </c>
      <c r="B131" s="210"/>
      <c r="C131" s="210"/>
      <c r="D131" s="210"/>
      <c r="E131" s="210"/>
      <c r="F131" s="210"/>
      <c r="G131" s="211"/>
      <c r="H131" s="186">
        <f>SUM(H124+H117+H101+H76+H68+H62+H54+H44+H40+H34+H27+H22+H12)</f>
        <v>200112.39210000003</v>
      </c>
      <c r="I131" s="95">
        <f>SUM(H124+H117+H101+H76+H68+H62+H54+H44+H40+H34+H27+H22+H12)</f>
        <v>200112.39210000003</v>
      </c>
    </row>
    <row r="132" spans="1:10" ht="2.25" customHeight="1">
      <c r="A132" s="106" t="s">
        <v>160</v>
      </c>
      <c r="B132" s="101"/>
      <c r="C132" s="101"/>
      <c r="D132" s="101"/>
      <c r="E132" s="101"/>
      <c r="F132" s="101"/>
      <c r="G132" s="101"/>
      <c r="H132" s="102"/>
    </row>
    <row r="133" spans="1:10" ht="9" customHeight="1">
      <c r="A133" s="25"/>
      <c r="B133" s="105"/>
      <c r="C133" s="105"/>
      <c r="D133" s="105"/>
      <c r="E133" s="105"/>
      <c r="F133" s="105"/>
      <c r="G133" s="105"/>
      <c r="H133" s="105"/>
    </row>
    <row r="134" spans="1:10" ht="15.75">
      <c r="A134" s="101"/>
      <c r="B134" s="107"/>
      <c r="C134" s="107"/>
      <c r="D134" s="108"/>
      <c r="E134" s="107"/>
      <c r="F134" s="109"/>
      <c r="G134" s="110"/>
      <c r="H134" s="107"/>
      <c r="I134" s="100"/>
    </row>
    <row r="135" spans="1:10" ht="15.75">
      <c r="A135" s="105"/>
      <c r="B135" s="107"/>
      <c r="C135" s="107"/>
      <c r="D135" s="108"/>
      <c r="E135" s="107"/>
      <c r="F135" s="109"/>
      <c r="G135" s="110"/>
      <c r="H135" s="107"/>
    </row>
    <row r="136" spans="1:10" ht="15.75">
      <c r="A136" s="111"/>
      <c r="B136" s="107"/>
      <c r="C136" s="107"/>
      <c r="D136" s="108"/>
      <c r="E136" s="107"/>
      <c r="F136" s="109"/>
      <c r="G136" s="110"/>
      <c r="H136" s="112"/>
    </row>
    <row r="137" spans="1:10" ht="15.75">
      <c r="A137" s="111"/>
      <c r="B137" s="107"/>
      <c r="C137" s="107"/>
      <c r="D137" s="108"/>
      <c r="E137" s="107"/>
      <c r="F137" s="109"/>
      <c r="G137" s="110"/>
      <c r="H137" s="112"/>
    </row>
    <row r="138" spans="1:10" ht="15.75">
      <c r="A138" s="111"/>
      <c r="B138" s="107"/>
      <c r="C138" s="107"/>
      <c r="D138" s="108"/>
      <c r="E138" s="107"/>
      <c r="F138" s="109"/>
      <c r="G138" s="110"/>
      <c r="H138" s="107"/>
    </row>
    <row r="139" spans="1:10" ht="15.75">
      <c r="A139" s="111"/>
      <c r="B139" s="107"/>
      <c r="C139" s="107"/>
      <c r="D139" s="108"/>
      <c r="E139" s="107"/>
      <c r="F139" s="109"/>
      <c r="G139" s="110"/>
      <c r="H139" s="107"/>
    </row>
    <row r="140" spans="1:10" ht="15.75">
      <c r="A140" s="111"/>
      <c r="B140" s="107"/>
      <c r="C140" s="107"/>
      <c r="D140" s="108"/>
      <c r="E140" s="107"/>
      <c r="F140" s="109"/>
      <c r="G140" s="110"/>
      <c r="H140" s="107"/>
    </row>
    <row r="141" spans="1:10" ht="15.75">
      <c r="A141" s="111"/>
      <c r="B141" s="107"/>
      <c r="C141" s="107"/>
      <c r="D141" s="108"/>
      <c r="E141" s="107"/>
      <c r="F141" s="109"/>
      <c r="G141" s="110"/>
      <c r="H141" s="107"/>
    </row>
    <row r="142" spans="1:10" ht="15.75">
      <c r="A142" s="111"/>
      <c r="B142" s="107"/>
      <c r="C142" s="107"/>
      <c r="D142" s="108"/>
      <c r="E142" s="187"/>
      <c r="F142" s="188"/>
      <c r="G142" s="189"/>
      <c r="H142" s="107"/>
    </row>
    <row r="143" spans="1:10" ht="15.75">
      <c r="A143" s="111"/>
      <c r="B143" s="107"/>
      <c r="C143" s="107"/>
      <c r="D143" s="108"/>
      <c r="E143" s="215" t="s">
        <v>149</v>
      </c>
      <c r="F143" s="215"/>
      <c r="G143" s="215"/>
      <c r="H143" s="113"/>
    </row>
    <row r="144" spans="1:10" ht="18.75" customHeight="1">
      <c r="A144" s="111"/>
      <c r="B144" s="107"/>
      <c r="C144" s="107"/>
      <c r="D144" s="108"/>
      <c r="E144" s="216" t="s">
        <v>150</v>
      </c>
      <c r="F144" s="216"/>
      <c r="G144" s="216"/>
      <c r="H144" s="164"/>
    </row>
    <row r="145" spans="1:8" ht="15.75">
      <c r="A145" s="111"/>
      <c r="B145" s="107"/>
      <c r="C145" s="107"/>
      <c r="D145" s="108"/>
      <c r="E145" s="107"/>
      <c r="F145" s="109"/>
      <c r="G145" s="110"/>
      <c r="H145" s="107"/>
    </row>
    <row r="146" spans="1:8" ht="15.75">
      <c r="A146" s="12"/>
      <c r="B146" s="8"/>
      <c r="C146" s="8"/>
      <c r="D146" s="1"/>
      <c r="E146" s="8"/>
      <c r="F146" s="10"/>
      <c r="G146" s="9"/>
      <c r="H146" s="8"/>
    </row>
    <row r="147" spans="1:8" ht="15.75">
      <c r="A147" s="12"/>
      <c r="B147" s="8"/>
      <c r="C147" s="8"/>
      <c r="D147" s="1"/>
      <c r="E147" s="8"/>
      <c r="F147" s="10"/>
      <c r="G147" s="9"/>
      <c r="H147" s="8"/>
    </row>
    <row r="148" spans="1:8" ht="15.75">
      <c r="A148" s="12"/>
      <c r="B148" s="8"/>
      <c r="C148" s="8"/>
      <c r="D148" s="1"/>
      <c r="E148" s="8"/>
      <c r="F148" s="10"/>
      <c r="G148" s="9"/>
      <c r="H148" s="8"/>
    </row>
    <row r="149" spans="1:8" ht="15.75">
      <c r="A149" s="12"/>
      <c r="B149" s="8"/>
      <c r="C149" s="8"/>
      <c r="D149" s="1"/>
      <c r="E149" s="8"/>
      <c r="F149" s="10"/>
      <c r="G149" s="9"/>
      <c r="H149" s="8"/>
    </row>
    <row r="150" spans="1:8" ht="15.75">
      <c r="A150" s="12"/>
      <c r="B150" s="8"/>
      <c r="C150" s="8"/>
      <c r="D150" s="1"/>
      <c r="E150" s="8"/>
      <c r="F150" s="10"/>
      <c r="G150" s="9"/>
      <c r="H150" s="8"/>
    </row>
    <row r="151" spans="1:8" ht="15.75">
      <c r="A151" s="12"/>
      <c r="B151" s="8"/>
      <c r="C151" s="8"/>
      <c r="D151" s="1"/>
      <c r="E151" s="8"/>
      <c r="F151" s="10"/>
      <c r="G151" s="9"/>
      <c r="H151" s="8"/>
    </row>
    <row r="152" spans="1:8" ht="15.75">
      <c r="A152" s="12"/>
      <c r="B152" s="8"/>
      <c r="C152" s="8"/>
      <c r="D152" s="1"/>
      <c r="E152" s="8"/>
      <c r="F152" s="10"/>
      <c r="G152" s="9"/>
      <c r="H152" s="8"/>
    </row>
    <row r="153" spans="1:8" ht="15.75">
      <c r="A153" s="12"/>
      <c r="B153" s="8"/>
      <c r="C153" s="8"/>
      <c r="D153" s="1"/>
      <c r="E153" s="8"/>
      <c r="F153" s="10"/>
      <c r="G153" s="9"/>
      <c r="H153" s="8"/>
    </row>
    <row r="154" spans="1:8" ht="15.75">
      <c r="A154" s="12"/>
      <c r="B154" s="8"/>
      <c r="C154" s="8"/>
      <c r="D154" s="1"/>
      <c r="E154" s="8"/>
      <c r="F154" s="10"/>
      <c r="G154" s="9"/>
      <c r="H154" s="8"/>
    </row>
    <row r="155" spans="1:8" ht="15.75">
      <c r="A155" s="12"/>
      <c r="B155" s="8"/>
      <c r="C155" s="8"/>
      <c r="D155" s="1"/>
      <c r="E155" s="8"/>
      <c r="F155" s="10"/>
      <c r="G155" s="8"/>
      <c r="H155" s="8"/>
    </row>
    <row r="156" spans="1:8" ht="15.75">
      <c r="A156" s="12"/>
      <c r="B156" s="8"/>
      <c r="C156" s="8"/>
      <c r="D156" s="1"/>
      <c r="E156" s="8"/>
      <c r="F156" s="10"/>
      <c r="G156" s="8"/>
      <c r="H156" s="11"/>
    </row>
    <row r="157" spans="1:8" ht="15.75">
      <c r="A157" s="12"/>
      <c r="B157" s="8"/>
      <c r="C157" s="8"/>
      <c r="D157" s="1"/>
      <c r="E157" s="8"/>
      <c r="F157" s="10"/>
      <c r="G157" s="8"/>
      <c r="H157" s="8"/>
    </row>
    <row r="158" spans="1:8" ht="15.75">
      <c r="A158" s="12"/>
      <c r="D158" s="2"/>
      <c r="F158" s="3"/>
    </row>
    <row r="159" spans="1:8" ht="15.75">
      <c r="A159" s="12"/>
      <c r="D159" s="2"/>
      <c r="F159" s="3"/>
    </row>
    <row r="160" spans="1:8" ht="15.75">
      <c r="A160" s="12"/>
      <c r="D160" s="2"/>
      <c r="F160" s="3"/>
    </row>
    <row r="161" spans="1:6" ht="15.75">
      <c r="A161" s="12"/>
      <c r="D161" s="2"/>
      <c r="F161" s="3"/>
    </row>
    <row r="162" spans="1:6" ht="15.75">
      <c r="A162" s="13"/>
      <c r="D162" s="2"/>
      <c r="F162" s="3"/>
    </row>
    <row r="163" spans="1:6">
      <c r="D163" s="2"/>
      <c r="F163" s="3"/>
    </row>
    <row r="164" spans="1:6">
      <c r="D164" s="2"/>
      <c r="F164" s="3"/>
    </row>
    <row r="165" spans="1:6">
      <c r="D165" s="2"/>
      <c r="F165" s="3"/>
    </row>
    <row r="166" spans="1:6">
      <c r="D166" s="2"/>
      <c r="F166" s="3"/>
    </row>
    <row r="167" spans="1:6">
      <c r="D167" s="2"/>
      <c r="F167" s="3"/>
    </row>
    <row r="168" spans="1:6">
      <c r="D168" s="2"/>
      <c r="F168" s="3"/>
    </row>
    <row r="169" spans="1:6">
      <c r="D169" s="2"/>
      <c r="F169" s="3"/>
    </row>
    <row r="170" spans="1:6">
      <c r="D170" s="2"/>
      <c r="F170" s="3"/>
    </row>
    <row r="171" spans="1:6">
      <c r="D171" s="2"/>
      <c r="F171" s="3"/>
    </row>
    <row r="172" spans="1:6">
      <c r="F172" s="3"/>
    </row>
    <row r="173" spans="1:6">
      <c r="F173" s="3"/>
    </row>
    <row r="174" spans="1:6">
      <c r="F174" s="3"/>
    </row>
    <row r="175" spans="1:6">
      <c r="F175" s="3"/>
    </row>
    <row r="176" spans="1:6">
      <c r="F176" s="3"/>
    </row>
    <row r="177" spans="6:6">
      <c r="F177" s="3"/>
    </row>
    <row r="178" spans="6:6">
      <c r="F178" s="3"/>
    </row>
    <row r="179" spans="6:6">
      <c r="F179" s="3"/>
    </row>
    <row r="180" spans="6:6">
      <c r="F180" s="3"/>
    </row>
    <row r="181" spans="6:6">
      <c r="F181" s="3"/>
    </row>
    <row r="182" spans="6:6">
      <c r="F182" s="3"/>
    </row>
    <row r="183" spans="6:6">
      <c r="F183" s="3"/>
    </row>
    <row r="184" spans="6:6">
      <c r="F184" s="3"/>
    </row>
    <row r="310" spans="11:11">
      <c r="K310" t="s">
        <v>173</v>
      </c>
    </row>
    <row r="311" spans="11:11">
      <c r="K311" t="e">
        <f>#REF!</f>
        <v>#REF!</v>
      </c>
    </row>
    <row r="358" spans="4:4">
      <c r="D358" t="s">
        <v>172</v>
      </c>
    </row>
    <row r="396" spans="9:9">
      <c r="I396" t="s">
        <v>171</v>
      </c>
    </row>
  </sheetData>
  <mergeCells count="24">
    <mergeCell ref="A131:G131"/>
    <mergeCell ref="A130:H130"/>
    <mergeCell ref="E143:G143"/>
    <mergeCell ref="E144:G144"/>
    <mergeCell ref="A11:H11"/>
    <mergeCell ref="A67:H67"/>
    <mergeCell ref="A75:H75"/>
    <mergeCell ref="A61:H61"/>
    <mergeCell ref="A53:H53"/>
    <mergeCell ref="A1:H3"/>
    <mergeCell ref="E4:G4"/>
    <mergeCell ref="E5:G5"/>
    <mergeCell ref="A43:H43"/>
    <mergeCell ref="A39:H39"/>
    <mergeCell ref="A33:H33"/>
    <mergeCell ref="A26:H26"/>
    <mergeCell ref="A21:H21"/>
    <mergeCell ref="E6:G6"/>
    <mergeCell ref="E9:H9"/>
    <mergeCell ref="A9:A10"/>
    <mergeCell ref="B9:B10"/>
    <mergeCell ref="C9:C10"/>
    <mergeCell ref="D9:D10"/>
    <mergeCell ref="A8:H8"/>
  </mergeCells>
  <printOptions horizontalCentered="1"/>
  <pageMargins left="0" right="0.19685039370078741" top="0" bottom="0" header="1.6929133858267718" footer="0.31496062992125984"/>
  <pageSetup paperSize="9"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topLeftCell="A4" zoomScaleSheetLayoutView="100" workbookViewId="0">
      <selection activeCell="B25" sqref="B25:B26"/>
    </sheetView>
  </sheetViews>
  <sheetFormatPr defaultRowHeight="15"/>
  <cols>
    <col min="2" max="2" width="41.42578125" customWidth="1"/>
    <col min="3" max="3" width="14.28515625" customWidth="1"/>
    <col min="4" max="4" width="12.85546875" customWidth="1"/>
    <col min="5" max="5" width="14.7109375" customWidth="1"/>
    <col min="6" max="7" width="12.42578125" customWidth="1"/>
    <col min="8" max="9" width="14.140625" customWidth="1"/>
    <col min="12" max="12" width="19.28515625" customWidth="1"/>
    <col min="13" max="13" width="26.140625" customWidth="1"/>
  </cols>
  <sheetData>
    <row r="1" spans="1:13" ht="29.25" customHeight="1">
      <c r="A1" s="235" t="s">
        <v>226</v>
      </c>
      <c r="B1" s="236"/>
      <c r="C1" s="236"/>
      <c r="D1" s="236"/>
      <c r="E1" s="236"/>
      <c r="F1" s="236"/>
      <c r="G1" s="236"/>
      <c r="H1" s="237"/>
      <c r="I1" s="121"/>
    </row>
    <row r="2" spans="1:13" ht="27" customHeight="1">
      <c r="A2" s="238"/>
      <c r="B2" s="239"/>
      <c r="C2" s="239"/>
      <c r="D2" s="239"/>
      <c r="E2" s="239"/>
      <c r="F2" s="239"/>
      <c r="G2" s="239"/>
      <c r="H2" s="240"/>
      <c r="I2" s="121"/>
    </row>
    <row r="3" spans="1:13" ht="24" customHeight="1">
      <c r="A3" s="241"/>
      <c r="B3" s="242"/>
      <c r="C3" s="242"/>
      <c r="D3" s="242"/>
      <c r="E3" s="242"/>
      <c r="F3" s="242"/>
      <c r="G3" s="242"/>
      <c r="H3" s="243"/>
      <c r="I3" s="121"/>
    </row>
    <row r="4" spans="1:13" ht="20.25" customHeight="1">
      <c r="A4" s="244" t="s">
        <v>117</v>
      </c>
      <c r="B4" s="245"/>
      <c r="C4" s="245"/>
      <c r="D4" s="245"/>
      <c r="E4" s="245"/>
      <c r="F4" s="245"/>
      <c r="G4" s="245"/>
      <c r="H4" s="246"/>
      <c r="I4" s="123"/>
    </row>
    <row r="5" spans="1:13" ht="18.75">
      <c r="A5" s="231" t="s">
        <v>163</v>
      </c>
      <c r="B5" s="232"/>
      <c r="C5" s="232"/>
      <c r="D5" s="232"/>
      <c r="E5" s="232"/>
      <c r="F5" s="56"/>
      <c r="G5" s="56"/>
      <c r="H5" s="62"/>
      <c r="I5" s="124"/>
      <c r="J5" s="16"/>
      <c r="K5" s="16"/>
      <c r="L5" s="16"/>
      <c r="M5" s="16"/>
    </row>
    <row r="6" spans="1:13" ht="15.75">
      <c r="A6" s="231" t="s">
        <v>164</v>
      </c>
      <c r="B6" s="232"/>
      <c r="C6" s="232"/>
      <c r="D6" s="232"/>
      <c r="E6" s="232"/>
      <c r="F6" s="54"/>
      <c r="G6" s="54"/>
      <c r="H6" s="62"/>
      <c r="I6" s="124"/>
      <c r="J6" s="16"/>
      <c r="K6" s="16"/>
      <c r="L6" s="16"/>
      <c r="M6" s="16"/>
    </row>
    <row r="7" spans="1:13" ht="15.75">
      <c r="A7" s="233" t="s">
        <v>137</v>
      </c>
      <c r="B7" s="234"/>
      <c r="C7" s="234"/>
      <c r="D7" s="234"/>
      <c r="E7" s="234"/>
      <c r="F7" s="55"/>
      <c r="G7" s="55"/>
      <c r="H7" s="63"/>
      <c r="I7" s="17"/>
      <c r="J7" s="17"/>
      <c r="K7" s="17"/>
      <c r="L7" s="17"/>
      <c r="M7" s="17"/>
    </row>
    <row r="8" spans="1:13" ht="9.75" customHeight="1">
      <c r="A8" s="64"/>
      <c r="B8" s="229"/>
      <c r="C8" s="229"/>
      <c r="D8" s="229"/>
      <c r="E8" s="229"/>
      <c r="F8" s="229"/>
      <c r="G8" s="229"/>
      <c r="H8" s="230"/>
      <c r="I8" s="125"/>
    </row>
    <row r="9" spans="1:13" ht="15.75">
      <c r="A9" s="65" t="s">
        <v>105</v>
      </c>
      <c r="B9" s="59" t="s">
        <v>95</v>
      </c>
      <c r="C9" s="58" t="s">
        <v>96</v>
      </c>
      <c r="D9" s="58" t="s">
        <v>97</v>
      </c>
      <c r="E9" s="58" t="s">
        <v>98</v>
      </c>
      <c r="F9" s="58" t="s">
        <v>99</v>
      </c>
      <c r="G9" s="58" t="s">
        <v>100</v>
      </c>
      <c r="H9" s="66" t="s">
        <v>220</v>
      </c>
      <c r="I9" s="126"/>
      <c r="J9" s="15"/>
    </row>
    <row r="10" spans="1:13">
      <c r="A10" s="67">
        <v>1</v>
      </c>
      <c r="B10" s="57" t="s">
        <v>113</v>
      </c>
      <c r="C10" s="38">
        <f>'PLANÍLIA ORÇAMENTÁRIA'!H12</f>
        <v>24858.223699999999</v>
      </c>
      <c r="D10" s="27">
        <f>C10</f>
        <v>24858.223699999999</v>
      </c>
      <c r="E10" s="26"/>
      <c r="F10" s="26"/>
      <c r="G10" s="26"/>
      <c r="H10" s="68"/>
      <c r="I10" s="128">
        <f>D10</f>
        <v>24858.223699999999</v>
      </c>
      <c r="J10" s="15"/>
    </row>
    <row r="11" spans="1:13">
      <c r="A11" s="67">
        <v>2</v>
      </c>
      <c r="B11" s="57" t="s">
        <v>138</v>
      </c>
      <c r="C11" s="38">
        <f>'PLANÍLIA ORÇAMENTÁRIA'!H22</f>
        <v>3194.6877999999997</v>
      </c>
      <c r="D11" s="27">
        <f>C11/1</f>
        <v>3194.6877999999997</v>
      </c>
      <c r="E11" s="26"/>
      <c r="F11" s="26"/>
      <c r="G11" s="26"/>
      <c r="H11" s="68"/>
      <c r="I11" s="128">
        <f>D11</f>
        <v>3194.6877999999997</v>
      </c>
      <c r="J11" s="15"/>
    </row>
    <row r="12" spans="1:13">
      <c r="A12" s="67">
        <v>3</v>
      </c>
      <c r="B12" s="57" t="s">
        <v>139</v>
      </c>
      <c r="C12" s="38">
        <f>'PLANÍLIA ORÇAMENTÁRIA'!H27</f>
        <v>13561.9617</v>
      </c>
      <c r="D12" s="27">
        <f>C12/2</f>
        <v>6780.9808499999999</v>
      </c>
      <c r="E12" s="27">
        <f>C12/2</f>
        <v>6780.9808499999999</v>
      </c>
      <c r="F12" s="26"/>
      <c r="G12" s="26"/>
      <c r="H12" s="68"/>
      <c r="I12" s="128">
        <f>SUM(D12:E12)</f>
        <v>13561.9617</v>
      </c>
      <c r="J12" s="15"/>
    </row>
    <row r="13" spans="1:13">
      <c r="A13" s="67">
        <v>4</v>
      </c>
      <c r="B13" s="57" t="s">
        <v>140</v>
      </c>
      <c r="C13" s="38">
        <f>'PLANÍLIA ORÇAMENTÁRIA'!H34</f>
        <v>13349.7991</v>
      </c>
      <c r="D13" s="27">
        <f>C13/2</f>
        <v>6674.8995500000001</v>
      </c>
      <c r="E13" s="27">
        <f>C13/2</f>
        <v>6674.8995500000001</v>
      </c>
      <c r="F13" s="27"/>
      <c r="G13" s="26"/>
      <c r="H13" s="68"/>
      <c r="I13" s="128">
        <f>D13+E13</f>
        <v>13349.7991</v>
      </c>
      <c r="J13" s="15"/>
    </row>
    <row r="14" spans="1:13">
      <c r="A14" s="67">
        <v>5</v>
      </c>
      <c r="B14" s="57" t="s">
        <v>141</v>
      </c>
      <c r="C14" s="38">
        <f>'PLANÍLIA ORÇAMENTÁRIA'!H40</f>
        <v>8409.5871000000006</v>
      </c>
      <c r="D14" s="27"/>
      <c r="E14" s="27">
        <f>C14/2</f>
        <v>4204.7935500000003</v>
      </c>
      <c r="F14" s="27">
        <f>C14/2</f>
        <v>4204.7935500000003</v>
      </c>
      <c r="G14" s="27"/>
      <c r="H14" s="68"/>
      <c r="I14" s="128">
        <f>E14+F14</f>
        <v>8409.5871000000006</v>
      </c>
      <c r="J14" s="15"/>
    </row>
    <row r="15" spans="1:13">
      <c r="A15" s="67">
        <v>6</v>
      </c>
      <c r="B15" s="57" t="s">
        <v>109</v>
      </c>
      <c r="C15" s="38">
        <f>'PLANÍLIA ORÇAMENTÁRIA'!H44</f>
        <v>12450.107599999999</v>
      </c>
      <c r="D15" s="27"/>
      <c r="E15" s="26"/>
      <c r="F15" s="27"/>
      <c r="G15" s="27">
        <f>C15/2</f>
        <v>6225.0537999999997</v>
      </c>
      <c r="H15" s="69">
        <f>C15/2</f>
        <v>6225.0537999999997</v>
      </c>
      <c r="I15" s="127">
        <f>G15+H15</f>
        <v>12450.107599999999</v>
      </c>
      <c r="J15" s="15"/>
    </row>
    <row r="16" spans="1:13">
      <c r="A16" s="67">
        <v>7</v>
      </c>
      <c r="B16" s="57" t="s">
        <v>107</v>
      </c>
      <c r="C16" s="38">
        <f>'PLANÍLIA ORÇAMENTÁRIA'!H54</f>
        <v>50196.84</v>
      </c>
      <c r="D16" s="26"/>
      <c r="E16" s="27"/>
      <c r="F16" s="27">
        <f>C16/2</f>
        <v>25098.42</v>
      </c>
      <c r="G16" s="27">
        <f>C16/2</f>
        <v>25098.42</v>
      </c>
      <c r="H16" s="122"/>
      <c r="I16" s="128">
        <f>F16+G16</f>
        <v>50196.84</v>
      </c>
      <c r="J16" s="15"/>
    </row>
    <row r="17" spans="1:10">
      <c r="A17" s="67">
        <v>8</v>
      </c>
      <c r="B17" s="57" t="s">
        <v>108</v>
      </c>
      <c r="C17" s="38">
        <f>'PLANÍLIA ORÇAMENTÁRIA'!H62</f>
        <v>14501.691800000001</v>
      </c>
      <c r="D17" s="26"/>
      <c r="E17" s="27">
        <f>C17/3</f>
        <v>4833.8972666666668</v>
      </c>
      <c r="F17" s="27">
        <f>C17/3</f>
        <v>4833.8972666666668</v>
      </c>
      <c r="G17" s="27">
        <f>C17/3</f>
        <v>4833.8972666666668</v>
      </c>
      <c r="H17" s="69"/>
      <c r="I17" s="127">
        <f>SUM(E17:H17)</f>
        <v>14501.691800000001</v>
      </c>
      <c r="J17" s="15"/>
    </row>
    <row r="18" spans="1:10">
      <c r="A18" s="67">
        <v>9</v>
      </c>
      <c r="B18" s="57" t="s">
        <v>110</v>
      </c>
      <c r="C18" s="38">
        <f>'PLANÍLIA ORÇAMENTÁRIA'!H68</f>
        <v>13407.7052</v>
      </c>
      <c r="D18" s="26"/>
      <c r="E18" s="27"/>
      <c r="F18" s="27"/>
      <c r="G18" s="27">
        <f>C18/2</f>
        <v>6703.8526000000002</v>
      </c>
      <c r="H18" s="69">
        <f>C18/2</f>
        <v>6703.8526000000002</v>
      </c>
      <c r="I18" s="127">
        <f>SUM(D18:H18)</f>
        <v>13407.7052</v>
      </c>
      <c r="J18" s="15"/>
    </row>
    <row r="19" spans="1:10">
      <c r="A19" s="67">
        <v>10</v>
      </c>
      <c r="B19" s="57" t="s">
        <v>142</v>
      </c>
      <c r="C19" s="38">
        <f>'PLANÍLIA ORÇAMENTÁRIA'!H76</f>
        <v>22212.757299999997</v>
      </c>
      <c r="D19" s="26"/>
      <c r="E19" s="27">
        <f>C19/4</f>
        <v>5553.1893249999994</v>
      </c>
      <c r="F19" s="27">
        <f>C19/4</f>
        <v>5553.1893249999994</v>
      </c>
      <c r="G19" s="27">
        <f>C19/4</f>
        <v>5553.1893249999994</v>
      </c>
      <c r="H19" s="69">
        <f>C19/4</f>
        <v>5553.1893249999994</v>
      </c>
      <c r="I19" s="127">
        <f>SUM(D19:H19)</f>
        <v>22212.757299999997</v>
      </c>
      <c r="J19" s="15"/>
    </row>
    <row r="20" spans="1:10">
      <c r="A20" s="67">
        <v>11</v>
      </c>
      <c r="B20" s="57" t="s">
        <v>143</v>
      </c>
      <c r="C20" s="38">
        <f>'PLANÍLIA ORÇAMENTÁRIA'!H101</f>
        <v>8559.6200000000008</v>
      </c>
      <c r="D20" s="26"/>
      <c r="E20" s="26"/>
      <c r="F20" s="27"/>
      <c r="G20" s="27"/>
      <c r="H20" s="69">
        <f>C20</f>
        <v>8559.6200000000008</v>
      </c>
      <c r="I20" s="127">
        <f>SUM(D20:H20)</f>
        <v>8559.6200000000008</v>
      </c>
      <c r="J20" s="15"/>
    </row>
    <row r="21" spans="1:10">
      <c r="A21" s="67">
        <v>12</v>
      </c>
      <c r="B21" s="57" t="s">
        <v>144</v>
      </c>
      <c r="C21" s="38">
        <f>'PLANÍLIA ORÇAMENTÁRIA'!H117</f>
        <v>11022.968199999999</v>
      </c>
      <c r="D21" s="26"/>
      <c r="E21" s="26"/>
      <c r="F21" s="26"/>
      <c r="G21" s="26"/>
      <c r="H21" s="69">
        <f>C21</f>
        <v>11022.968199999999</v>
      </c>
      <c r="I21" s="127">
        <f>SUM(D21:H21)</f>
        <v>11022.968199999999</v>
      </c>
      <c r="J21" s="15"/>
    </row>
    <row r="22" spans="1:10">
      <c r="A22" s="67">
        <v>13</v>
      </c>
      <c r="B22" s="57" t="s">
        <v>145</v>
      </c>
      <c r="C22" s="38">
        <f>'PLANÍLIA ORÇAMENTÁRIA'!H124</f>
        <v>4386.4426000000003</v>
      </c>
      <c r="D22" s="26"/>
      <c r="E22" s="26"/>
      <c r="F22" s="26"/>
      <c r="G22" s="26"/>
      <c r="H22" s="69">
        <f>C22</f>
        <v>4386.4426000000003</v>
      </c>
      <c r="I22" s="127">
        <f>SUM(D22:H22)</f>
        <v>4386.4426000000003</v>
      </c>
      <c r="J22" s="15"/>
    </row>
    <row r="23" spans="1:10">
      <c r="A23" s="70"/>
      <c r="B23" s="24"/>
      <c r="C23" s="39"/>
      <c r="D23" s="22"/>
      <c r="E23" s="39"/>
      <c r="F23" s="22"/>
      <c r="G23" s="22"/>
      <c r="H23" s="71"/>
      <c r="I23" s="129"/>
      <c r="J23" s="15"/>
    </row>
    <row r="24" spans="1:10" ht="18" customHeight="1">
      <c r="A24" s="72"/>
      <c r="B24" s="60" t="s">
        <v>101</v>
      </c>
      <c r="C24" s="61">
        <f>'PLANÍLIA ORÇAMENTÁRIA'!H131</f>
        <v>200112.39210000003</v>
      </c>
      <c r="D24" s="226"/>
      <c r="E24" s="227"/>
      <c r="F24" s="227"/>
      <c r="G24" s="227"/>
      <c r="H24" s="228"/>
      <c r="I24" s="129"/>
      <c r="J24" s="15"/>
    </row>
    <row r="25" spans="1:10" ht="17.25" customHeight="1">
      <c r="A25" s="221"/>
      <c r="B25" s="224" t="s">
        <v>104</v>
      </c>
      <c r="C25" s="23" t="s">
        <v>103</v>
      </c>
      <c r="D25" s="28">
        <f>SUM(D10:D22)</f>
        <v>41508.791899999997</v>
      </c>
      <c r="E25" s="29">
        <f>SUM(E10:E23)</f>
        <v>28047.760541666667</v>
      </c>
      <c r="F25" s="29">
        <f>SUM(F10:F23)</f>
        <v>39690.300141666667</v>
      </c>
      <c r="G25" s="29">
        <f>SUM(G10:G23)</f>
        <v>48414.412991666664</v>
      </c>
      <c r="H25" s="73">
        <f>SUM(H10:H23)</f>
        <v>42451.126525000007</v>
      </c>
      <c r="I25" s="130"/>
      <c r="J25" s="18"/>
    </row>
    <row r="26" spans="1:10" ht="18" customHeight="1" thickBot="1">
      <c r="A26" s="222"/>
      <c r="B26" s="225"/>
      <c r="C26" s="74" t="s">
        <v>102</v>
      </c>
      <c r="D26" s="28">
        <f>D25</f>
        <v>41508.791899999997</v>
      </c>
      <c r="E26" s="75">
        <f>D26+E25</f>
        <v>69556.552441666659</v>
      </c>
      <c r="F26" s="75">
        <f t="shared" ref="F26:H26" si="0">E26+F25</f>
        <v>109246.85258333333</v>
      </c>
      <c r="G26" s="75">
        <f t="shared" si="0"/>
        <v>157661.265575</v>
      </c>
      <c r="H26" s="132">
        <f t="shared" si="0"/>
        <v>200112.3921</v>
      </c>
      <c r="I26" s="131"/>
      <c r="J26" s="15"/>
    </row>
    <row r="29" spans="1:10">
      <c r="E29" s="91"/>
      <c r="F29" s="91"/>
      <c r="G29" s="25"/>
      <c r="H29" s="100"/>
      <c r="I29" s="100"/>
    </row>
    <row r="30" spans="1:10">
      <c r="E30" s="223" t="s">
        <v>149</v>
      </c>
      <c r="F30" s="223"/>
      <c r="G30" s="120"/>
    </row>
    <row r="31" spans="1:10">
      <c r="E31" s="223" t="s">
        <v>150</v>
      </c>
      <c r="F31" s="223"/>
      <c r="G31" s="120"/>
    </row>
  </sheetData>
  <mergeCells count="11">
    <mergeCell ref="B8:H8"/>
    <mergeCell ref="A6:E6"/>
    <mergeCell ref="A7:E7"/>
    <mergeCell ref="A5:E5"/>
    <mergeCell ref="A1:H3"/>
    <mergeCell ref="A4:H4"/>
    <mergeCell ref="A25:A26"/>
    <mergeCell ref="E30:F30"/>
    <mergeCell ref="E31:F31"/>
    <mergeCell ref="B25:B26"/>
    <mergeCell ref="D24:H24"/>
  </mergeCells>
  <printOptions horizontalCentered="1"/>
  <pageMargins left="0" right="0" top="0" bottom="0" header="0.70866141732283472" footer="0.31496062992125984"/>
  <pageSetup paperSize="9" scale="10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topLeftCell="A2" zoomScaleSheetLayoutView="100" workbookViewId="0">
      <selection activeCell="G22" sqref="G22"/>
    </sheetView>
  </sheetViews>
  <sheetFormatPr defaultRowHeight="15"/>
  <cols>
    <col min="1" max="1" width="9.140625" customWidth="1"/>
    <col min="2" max="2" width="30.85546875" customWidth="1"/>
    <col min="3" max="3" width="15.7109375" customWidth="1"/>
    <col min="4" max="4" width="15.140625" customWidth="1"/>
    <col min="5" max="5" width="14.42578125" customWidth="1"/>
    <col min="6" max="6" width="14" customWidth="1"/>
    <col min="7" max="7" width="17.7109375" customWidth="1"/>
  </cols>
  <sheetData>
    <row r="1" spans="1:9" ht="33.75" customHeight="1">
      <c r="A1" s="252" t="s">
        <v>146</v>
      </c>
      <c r="B1" s="253"/>
      <c r="C1" s="253"/>
      <c r="D1" s="253"/>
      <c r="E1" s="253"/>
      <c r="F1" s="253"/>
      <c r="G1" s="254"/>
      <c r="H1" s="25"/>
    </row>
    <row r="2" spans="1:9" ht="20.25" customHeight="1">
      <c r="A2" s="255"/>
      <c r="B2" s="256"/>
      <c r="C2" s="256"/>
      <c r="D2" s="256"/>
      <c r="E2" s="256"/>
      <c r="F2" s="256"/>
      <c r="G2" s="257"/>
      <c r="H2" s="25"/>
    </row>
    <row r="3" spans="1:9" ht="24.75" customHeight="1">
      <c r="A3" s="258"/>
      <c r="B3" s="259"/>
      <c r="C3" s="259"/>
      <c r="D3" s="259"/>
      <c r="E3" s="259"/>
      <c r="F3" s="259"/>
      <c r="G3" s="260"/>
      <c r="H3" s="25"/>
    </row>
    <row r="4" spans="1:9" ht="20.25" customHeight="1">
      <c r="A4" s="261" t="s">
        <v>117</v>
      </c>
      <c r="B4" s="262"/>
      <c r="C4" s="262"/>
      <c r="D4" s="262"/>
      <c r="E4" s="262"/>
      <c r="F4" s="262"/>
      <c r="G4" s="263"/>
      <c r="H4" s="25"/>
    </row>
    <row r="5" spans="1:9" ht="15.75" customHeight="1">
      <c r="A5" s="265" t="s">
        <v>94</v>
      </c>
      <c r="B5" s="265"/>
      <c r="C5" s="265"/>
      <c r="D5" s="265"/>
      <c r="E5" s="265"/>
      <c r="F5" s="265"/>
      <c r="G5" s="265"/>
      <c r="H5" s="16"/>
      <c r="I5" s="16"/>
    </row>
    <row r="6" spans="1:9" ht="15.75" customHeight="1">
      <c r="A6" s="264" t="s">
        <v>151</v>
      </c>
      <c r="B6" s="264"/>
      <c r="C6" s="264"/>
      <c r="D6" s="264"/>
      <c r="E6" s="264"/>
      <c r="F6" s="264"/>
      <c r="G6" s="264"/>
      <c r="H6" s="16"/>
      <c r="I6" s="16"/>
    </row>
    <row r="7" spans="1:9" ht="15.75" customHeight="1">
      <c r="A7" s="264" t="s">
        <v>116</v>
      </c>
      <c r="B7" s="264"/>
      <c r="C7" s="264"/>
      <c r="D7" s="264"/>
      <c r="E7" s="264"/>
      <c r="F7" s="264"/>
      <c r="G7" s="264"/>
      <c r="H7" s="17"/>
      <c r="I7" s="17"/>
    </row>
    <row r="8" spans="1:9" ht="9" customHeight="1">
      <c r="A8" s="77"/>
      <c r="B8" s="41"/>
      <c r="C8" s="41"/>
      <c r="D8" s="41"/>
      <c r="E8" s="41"/>
      <c r="F8" s="41"/>
      <c r="G8" s="78"/>
      <c r="H8" s="17"/>
      <c r="I8" s="17"/>
    </row>
    <row r="9" spans="1:9" s="45" customFormat="1" ht="15.75">
      <c r="A9" s="79" t="s">
        <v>105</v>
      </c>
      <c r="B9" s="59" t="s">
        <v>95</v>
      </c>
      <c r="C9" s="59" t="s">
        <v>96</v>
      </c>
      <c r="D9" s="59" t="s">
        <v>97</v>
      </c>
      <c r="E9" s="59" t="s">
        <v>98</v>
      </c>
      <c r="F9" s="59" t="s">
        <v>99</v>
      </c>
      <c r="G9" s="80" t="s">
        <v>100</v>
      </c>
    </row>
    <row r="10" spans="1:9" ht="15.75">
      <c r="A10" s="81">
        <v>1</v>
      </c>
      <c r="B10" s="30" t="s">
        <v>113</v>
      </c>
      <c r="C10" s="31" t="e">
        <f>'PLANÍLIA ORÇAMENTÁRIA'!#REF!</f>
        <v>#REF!</v>
      </c>
      <c r="D10" s="32" t="e">
        <f>C10/1</f>
        <v>#REF!</v>
      </c>
      <c r="E10" s="33"/>
      <c r="F10" s="33"/>
      <c r="G10" s="82"/>
    </row>
    <row r="11" spans="1:9" ht="15.75">
      <c r="A11" s="81">
        <v>2</v>
      </c>
      <c r="B11" s="30" t="s">
        <v>106</v>
      </c>
      <c r="C11" s="31" t="e">
        <f>'PLANÍLIA ORÇAMENTÁRIA'!#REF!</f>
        <v>#REF!</v>
      </c>
      <c r="D11" s="32" t="e">
        <f>C11/2</f>
        <v>#REF!</v>
      </c>
      <c r="E11" s="32" t="e">
        <f>C11/2</f>
        <v>#REF!</v>
      </c>
      <c r="F11" s="33"/>
      <c r="G11" s="82"/>
    </row>
    <row r="12" spans="1:9" ht="15.75">
      <c r="A12" s="81">
        <v>3</v>
      </c>
      <c r="B12" s="30" t="s">
        <v>107</v>
      </c>
      <c r="C12" s="31" t="e">
        <f>'PLANÍLIA ORÇAMENTÁRIA'!#REF!</f>
        <v>#REF!</v>
      </c>
      <c r="D12" s="32"/>
      <c r="E12" s="32" t="e">
        <f>C12/3</f>
        <v>#REF!</v>
      </c>
      <c r="F12" s="32" t="e">
        <f>C12/3</f>
        <v>#REF!</v>
      </c>
      <c r="G12" s="53" t="e">
        <f>C12/3</f>
        <v>#REF!</v>
      </c>
    </row>
    <row r="13" spans="1:9" ht="15.75">
      <c r="A13" s="81">
        <v>4</v>
      </c>
      <c r="B13" s="30" t="s">
        <v>108</v>
      </c>
      <c r="C13" s="31" t="e">
        <f>'PLANÍLIA ORÇAMENTÁRIA'!#REF!</f>
        <v>#REF!</v>
      </c>
      <c r="D13" s="32" t="e">
        <f>C13/2</f>
        <v>#REF!</v>
      </c>
      <c r="E13" s="32" t="e">
        <f>C13/2</f>
        <v>#REF!</v>
      </c>
      <c r="F13" s="33"/>
      <c r="G13" s="83"/>
    </row>
    <row r="14" spans="1:9" ht="15.75">
      <c r="A14" s="81">
        <v>5</v>
      </c>
      <c r="B14" s="30" t="s">
        <v>109</v>
      </c>
      <c r="C14" s="31" t="e">
        <f>'PLANÍLIA ORÇAMENTÁRIA'!#REF!</f>
        <v>#REF!</v>
      </c>
      <c r="D14" s="32"/>
      <c r="E14" s="32" t="e">
        <f>C14/1</f>
        <v>#REF!</v>
      </c>
      <c r="F14" s="32"/>
      <c r="G14" s="83"/>
    </row>
    <row r="15" spans="1:9" ht="15.75">
      <c r="A15" s="81">
        <v>6</v>
      </c>
      <c r="B15" s="30" t="s">
        <v>110</v>
      </c>
      <c r="C15" s="31" t="e">
        <f>'PLANÍLIA ORÇAMENTÁRIA'!#REF!</f>
        <v>#REF!</v>
      </c>
      <c r="D15" s="32"/>
      <c r="E15" s="32" t="e">
        <f>C15/3</f>
        <v>#REF!</v>
      </c>
      <c r="F15" s="32" t="e">
        <f>C15/3</f>
        <v>#REF!</v>
      </c>
      <c r="G15" s="53" t="e">
        <f>C15/3</f>
        <v>#REF!</v>
      </c>
    </row>
    <row r="16" spans="1:9" ht="15.75">
      <c r="A16" s="81">
        <v>7</v>
      </c>
      <c r="B16" s="30" t="s">
        <v>111</v>
      </c>
      <c r="C16" s="31" t="e">
        <f>'PLANÍLIA ORÇAMENTÁRIA'!#REF!</f>
        <v>#REF!</v>
      </c>
      <c r="D16" s="33"/>
      <c r="E16" s="32" t="e">
        <f>C16/3</f>
        <v>#REF!</v>
      </c>
      <c r="F16" s="32" t="e">
        <f>C16/3</f>
        <v>#REF!</v>
      </c>
      <c r="G16" s="53" t="e">
        <f>C16/3</f>
        <v>#REF!</v>
      </c>
    </row>
    <row r="17" spans="1:7" ht="15.75">
      <c r="A17" s="81">
        <v>8</v>
      </c>
      <c r="B17" s="30" t="s">
        <v>112</v>
      </c>
      <c r="C17" s="31" t="e">
        <f>'PLANÍLIA ORÇAMENTÁRIA'!#REF!</f>
        <v>#REF!</v>
      </c>
      <c r="D17" s="33"/>
      <c r="E17" s="33"/>
      <c r="F17" s="32" t="e">
        <f>C17/2</f>
        <v>#REF!</v>
      </c>
      <c r="G17" s="53" t="e">
        <f>C17/2</f>
        <v>#REF!</v>
      </c>
    </row>
    <row r="18" spans="1:7" ht="15.75">
      <c r="A18" s="84"/>
      <c r="B18" s="34"/>
      <c r="C18" s="33"/>
      <c r="D18" s="33"/>
      <c r="E18" s="33"/>
      <c r="F18" s="33"/>
      <c r="G18" s="82"/>
    </row>
    <row r="19" spans="1:7" ht="15.75">
      <c r="A19" s="84"/>
      <c r="B19" s="59" t="s">
        <v>101</v>
      </c>
      <c r="C19" s="76" t="e">
        <f>'PLANÍLIA ORÇAMENTÁRIA'!#REF!</f>
        <v>#REF!</v>
      </c>
      <c r="D19" s="249"/>
      <c r="E19" s="250"/>
      <c r="F19" s="250"/>
      <c r="G19" s="251"/>
    </row>
    <row r="20" spans="1:7" ht="15.75">
      <c r="A20" s="84"/>
      <c r="B20" s="247" t="s">
        <v>104</v>
      </c>
      <c r="C20" s="35" t="s">
        <v>103</v>
      </c>
      <c r="D20" s="36" t="e">
        <f>SUM(D10:D17)</f>
        <v>#REF!</v>
      </c>
      <c r="E20" s="37" t="e">
        <f>SUM(E10:E18)</f>
        <v>#REF!</v>
      </c>
      <c r="F20" s="37" t="e">
        <f>SUM(F10:F18)</f>
        <v>#REF!</v>
      </c>
      <c r="G20" s="85" t="e">
        <f>SUM(G10:G18)</f>
        <v>#REF!</v>
      </c>
    </row>
    <row r="21" spans="1:7" ht="16.5" thickBot="1">
      <c r="A21" s="86"/>
      <c r="B21" s="248"/>
      <c r="C21" s="87" t="s">
        <v>102</v>
      </c>
      <c r="D21" s="88" t="e">
        <f>D20</f>
        <v>#REF!</v>
      </c>
      <c r="E21" s="89" t="e">
        <f>SUM(D21+E20)</f>
        <v>#REF!</v>
      </c>
      <c r="F21" s="89" t="e">
        <f>SUM(E21+F20)</f>
        <v>#REF!</v>
      </c>
      <c r="G21" s="90" t="e">
        <f>SUM(F21+G20)</f>
        <v>#REF!</v>
      </c>
    </row>
    <row r="22" spans="1:7">
      <c r="A22" s="7"/>
      <c r="B22" s="7"/>
      <c r="C22" s="7"/>
      <c r="D22" s="7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5" spans="1:7">
      <c r="E25" s="91"/>
      <c r="F25" s="91"/>
    </row>
    <row r="26" spans="1:7">
      <c r="E26" s="223" t="s">
        <v>149</v>
      </c>
      <c r="F26" s="223"/>
    </row>
    <row r="27" spans="1:7">
      <c r="E27" s="223" t="s">
        <v>150</v>
      </c>
      <c r="F27" s="223"/>
    </row>
    <row r="29" spans="1:7">
      <c r="C29" t="s">
        <v>152</v>
      </c>
    </row>
  </sheetData>
  <mergeCells count="9">
    <mergeCell ref="E26:F26"/>
    <mergeCell ref="E27:F27"/>
    <mergeCell ref="B20:B21"/>
    <mergeCell ref="D19:G19"/>
    <mergeCell ref="A1:G3"/>
    <mergeCell ref="A4:G4"/>
    <mergeCell ref="A7:G7"/>
    <mergeCell ref="A5:G5"/>
    <mergeCell ref="A6:G6"/>
  </mergeCells>
  <printOptions horizontalCentered="1" verticalCentered="1"/>
  <pageMargins left="0.19685039370078741" right="0" top="0" bottom="0" header="0" footer="0"/>
  <pageSetup paperSize="9" scale="121" orientation="landscape" r:id="rId1"/>
  <ignoredErrors>
    <ignoredError sqref="E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PLANÍLIA ORÇAMENTÁRIA</vt:lpstr>
      <vt:lpstr>CRONOGRAMA FÍSICO VESTIÁRIO</vt:lpstr>
      <vt:lpstr>CRONOGRAMA FÍSICO REFORMA</vt:lpstr>
      <vt:lpstr>'CRONOGRAMA FÍSICO REFORMA'!Area_de_impressao</vt:lpstr>
      <vt:lpstr>'CRONOGRAMA FÍSICO VESTIÁRIO'!Area_de_impressao</vt:lpstr>
      <vt:lpstr>'PLANÍLIA ORÇAMENTÁRIA'!Area_de_impressao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PC</cp:lastModifiedBy>
  <cp:lastPrinted>2019-01-11T17:15:46Z</cp:lastPrinted>
  <dcterms:created xsi:type="dcterms:W3CDTF">2017-07-24T20:43:18Z</dcterms:created>
  <dcterms:modified xsi:type="dcterms:W3CDTF">2019-01-15T16:58:13Z</dcterms:modified>
</cp:coreProperties>
</file>